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сайт\нормативка\локальные\ПФХД\"/>
    </mc:Choice>
  </mc:AlternateContent>
  <bookViews>
    <workbookView xWindow="0" yWindow="0" windowWidth="24000" windowHeight="10725" tabRatio="813"/>
  </bookViews>
  <sheets>
    <sheet name="ПЛАН" sheetId="38" r:id="rId1"/>
    <sheet name="ЗАКУПКИ" sheetId="39" r:id="rId2"/>
    <sheet name="111-211 Б" sheetId="2" r:id="rId3"/>
    <sheet name="119-213 Б " sheetId="41" r:id="rId4"/>
    <sheet name="119-226 Б " sheetId="100" r:id="rId5"/>
    <sheet name="111-266 Б" sheetId="42" r:id="rId6"/>
    <sheet name="112-212 Б" sheetId="3" r:id="rId7"/>
    <sheet name="112-214 Б" sheetId="43" r:id="rId8"/>
    <sheet name="112-226 Б" sheetId="44" r:id="rId9"/>
    <sheet name="112-266 Б" sheetId="45" r:id="rId10"/>
    <sheet name="851-291 имущ Б" sheetId="46" r:id="rId11"/>
    <sheet name="851-291 земля Б" sheetId="47" r:id="rId12"/>
    <sheet name="852-291 транс Б" sheetId="48" r:id="rId13"/>
    <sheet name="852-291пошл Б" sheetId="49" r:id="rId14"/>
    <sheet name="853-291негатив Б" sheetId="50" r:id="rId15"/>
    <sheet name="244-221 Б " sheetId="52" r:id="rId16"/>
    <sheet name="244-222 Б" sheetId="53" r:id="rId17"/>
    <sheet name="244-223 Б " sheetId="54" r:id="rId18"/>
    <sheet name="244-224 Б" sheetId="12" r:id="rId19"/>
    <sheet name="244-225 Б" sheetId="55" r:id="rId20"/>
    <sheet name="244-226 Б" sheetId="56" r:id="rId21"/>
    <sheet name="244-227 Б" sheetId="57" r:id="rId22"/>
    <sheet name="244-228 Б" sheetId="58" r:id="rId23"/>
    <sheet name="244-229 Б" sheetId="59" r:id="rId24"/>
    <sheet name="244-310 Б " sheetId="101" r:id="rId25"/>
    <sheet name="244-341Б" sheetId="60" r:id="rId26"/>
    <sheet name="244-342 Б" sheetId="61" r:id="rId27"/>
    <sheet name="244-343 Б" sheetId="63" r:id="rId28"/>
    <sheet name="расчет бензина" sheetId="233" r:id="rId29"/>
    <sheet name="244-344 Б" sheetId="64" r:id="rId30"/>
    <sheet name="мягкий инвентарь" sheetId="234" r:id="rId31"/>
    <sheet name="244-345 Б" sheetId="65" r:id="rId32"/>
    <sheet name="моющие" sheetId="236" r:id="rId33"/>
    <sheet name="канцелярка" sheetId="235" r:id="rId34"/>
    <sheet name="244-346 Б" sheetId="66" r:id="rId35"/>
    <sheet name="244-349 Б" sheetId="67" r:id="rId36"/>
    <sheet name="244-352 Б " sheetId="103" r:id="rId37"/>
    <sheet name="244-353 Б " sheetId="102" r:id="rId38"/>
    <sheet name="247-223 Б" sheetId="224" r:id="rId39"/>
    <sheet name="111-211 Вн ГЗ" sheetId="70" r:id="rId40"/>
    <sheet name="119-213  Вн ГЗ" sheetId="71" r:id="rId41"/>
    <sheet name="119-226 Вн ГЗ" sheetId="104" r:id="rId42"/>
    <sheet name="111-266 Вн ГЗ" sheetId="72" r:id="rId43"/>
    <sheet name="112-212Вн ГЗ" sheetId="73" r:id="rId44"/>
    <sheet name="112-214 ВнГЗ" sheetId="74" r:id="rId45"/>
    <sheet name="112-226 ВнГЗ" sheetId="75" r:id="rId46"/>
    <sheet name="112-266 ВнГЗ" sheetId="76" r:id="rId47"/>
    <sheet name="851-291 имущ ВнГЗ" sheetId="77" r:id="rId48"/>
    <sheet name="851-291 земля ВнГЗ" sheetId="78" r:id="rId49"/>
    <sheet name="852-291 транс ВнГЗ" sheetId="79" r:id="rId50"/>
    <sheet name="852-291пошл ВнГЗ" sheetId="80" r:id="rId51"/>
    <sheet name="853-291негатив ВнГЗ" sheetId="81" r:id="rId52"/>
    <sheet name="244-221 ВнГЗ" sheetId="83" r:id="rId53"/>
    <sheet name="244-222 ВнГЗ" sheetId="84" r:id="rId54"/>
    <sheet name="244-223 ВН ГЗ." sheetId="219" r:id="rId55"/>
    <sheet name="244-224 ВнГЗ" sheetId="86" r:id="rId56"/>
    <sheet name="244-225 ВнГЗ" sheetId="87" r:id="rId57"/>
    <sheet name="244-226ВнГЗ" sheetId="88" r:id="rId58"/>
    <sheet name="244-227 ВнГЗ" sheetId="89" r:id="rId59"/>
    <sheet name="244-228 ВнГЗ" sheetId="90" r:id="rId60"/>
    <sheet name="244-229 ВнГЗ" sheetId="91" r:id="rId61"/>
    <sheet name="244-310 ВнГЗ" sheetId="105" r:id="rId62"/>
    <sheet name="244-341 ВнГЗ" sheetId="92" r:id="rId63"/>
    <sheet name="244-342 ВнГЗ" sheetId="93" r:id="rId64"/>
    <sheet name="бензин" sheetId="237" r:id="rId65"/>
    <sheet name="244-343 ВнГЗ" sheetId="94" r:id="rId66"/>
    <sheet name="244-344 ВнГЗ" sheetId="95" r:id="rId67"/>
    <sheet name="мягкий инвентарь," sheetId="238" r:id="rId68"/>
    <sheet name="244-345 ВнГЗ" sheetId="96" r:id="rId69"/>
    <sheet name="244-346 ВнГЗ" sheetId="97" r:id="rId70"/>
    <sheet name="прочие" sheetId="241" r:id="rId71"/>
    <sheet name="канцелярка." sheetId="240" r:id="rId72"/>
    <sheet name="244-349 ВнГЗ" sheetId="98" r:id="rId73"/>
    <sheet name="244-352 ВнГЗ" sheetId="106" r:id="rId74"/>
    <sheet name="244-353 ВнГЗ" sheetId="107" r:id="rId75"/>
    <sheet name="247-223 ВН ГЗ." sheetId="230" r:id="rId76"/>
    <sheet name="111-211 Вн доп" sheetId="108" r:id="rId77"/>
    <sheet name="119-213  Вн доп" sheetId="109" r:id="rId78"/>
    <sheet name="119-226 Вн доп" sheetId="110" r:id="rId79"/>
    <sheet name="111-266 Вн доп" sheetId="111" r:id="rId80"/>
    <sheet name="112-212Вн доп" sheetId="112" r:id="rId81"/>
    <sheet name="112-214 Вн доп" sheetId="113" r:id="rId82"/>
    <sheet name="112-226 Вн доп" sheetId="114" r:id="rId83"/>
    <sheet name="112-266 Вн доп" sheetId="115" r:id="rId84"/>
    <sheet name="851-291 имущ Вн доп" sheetId="116" r:id="rId85"/>
    <sheet name="851-291 земля Вн доп" sheetId="117" r:id="rId86"/>
    <sheet name="852-291 транс Вн доп" sheetId="118" r:id="rId87"/>
    <sheet name="852-291пошл Вн доп" sheetId="119" r:id="rId88"/>
    <sheet name="853-291негатив Вн доп" sheetId="120" r:id="rId89"/>
    <sheet name="244-221 Вн доп" sheetId="121" r:id="rId90"/>
    <sheet name="244-222 Вн доп" sheetId="122" r:id="rId91"/>
    <sheet name="244-223 ВН доп" sheetId="220" r:id="rId92"/>
    <sheet name="244-224 Вн доп" sheetId="124" r:id="rId93"/>
    <sheet name="244-225 Вн доп" sheetId="125" r:id="rId94"/>
    <sheet name="244-226Вн доп" sheetId="126" r:id="rId95"/>
    <sheet name="244-227 Вн доп" sheetId="127" r:id="rId96"/>
    <sheet name="244-228 Вн доп" sheetId="128" r:id="rId97"/>
    <sheet name="244-229 Вн доп" sheetId="129" r:id="rId98"/>
    <sheet name="244-310 Вн доп" sheetId="130" r:id="rId99"/>
    <sheet name="244-341 Вн доп" sheetId="131" r:id="rId100"/>
    <sheet name="244-342 Вн доп" sheetId="132" r:id="rId101"/>
    <sheet name="244-343 Вн доп" sheetId="133" r:id="rId102"/>
    <sheet name="244-344 Вн доп" sheetId="134" r:id="rId103"/>
    <sheet name="мягкий инвентарь,," sheetId="242" r:id="rId104"/>
    <sheet name="244-345 Вн доп" sheetId="135" r:id="rId105"/>
    <sheet name="прочие.." sheetId="243" r:id="rId106"/>
    <sheet name="244-346 Вн доп" sheetId="136" r:id="rId107"/>
    <sheet name="244-349 Вн доп" sheetId="137" r:id="rId108"/>
    <sheet name="244-352 Вн доп" sheetId="138" r:id="rId109"/>
    <sheet name="244-353 Вн доп" sheetId="139" r:id="rId110"/>
    <sheet name="247-223 ВН доп " sheetId="229" r:id="rId111"/>
    <sheet name="111-211 безв" sheetId="142" r:id="rId112"/>
    <sheet name="119-213  безв" sheetId="143" r:id="rId113"/>
    <sheet name="119-226 безв" sheetId="144" r:id="rId114"/>
    <sheet name="111-266 безв" sheetId="145" r:id="rId115"/>
    <sheet name="112-212 безв" sheetId="146" r:id="rId116"/>
    <sheet name="112-214 безв" sheetId="147" r:id="rId117"/>
    <sheet name="112-226 безв" sheetId="148" r:id="rId118"/>
    <sheet name="112-266 безв" sheetId="149" r:id="rId119"/>
    <sheet name="851-291 имущ безв" sheetId="150" r:id="rId120"/>
    <sheet name="851-291 земля безв" sheetId="151" r:id="rId121"/>
    <sheet name="852-291 транс безв" sheetId="152" r:id="rId122"/>
    <sheet name="852-291пошл безв" sheetId="153" r:id="rId123"/>
    <sheet name="853-291негатив безв" sheetId="154" r:id="rId124"/>
    <sheet name="244-221 безв" sheetId="155" r:id="rId125"/>
    <sheet name="244-222 безв" sheetId="156" r:id="rId126"/>
    <sheet name="244-223 ВН доп " sheetId="221" r:id="rId127"/>
    <sheet name="244-224 безв" sheetId="158" r:id="rId128"/>
    <sheet name="244-225 безв" sheetId="159" r:id="rId129"/>
    <sheet name="244-226 безв" sheetId="160" r:id="rId130"/>
    <sheet name="244-227 безв" sheetId="161" r:id="rId131"/>
    <sheet name="244-228 безв" sheetId="162" r:id="rId132"/>
    <sheet name="244-229 безв" sheetId="163" r:id="rId133"/>
    <sheet name="244-310 безв" sheetId="164" r:id="rId134"/>
    <sheet name="244-341 безв" sheetId="165" r:id="rId135"/>
    <sheet name="244-342 безв" sheetId="166" r:id="rId136"/>
    <sheet name="244-343 безв" sheetId="167" r:id="rId137"/>
    <sheet name="244-344 безв" sheetId="168" r:id="rId138"/>
    <sheet name="244-345 безв" sheetId="169" r:id="rId139"/>
    <sheet name="262 безв" sheetId="244" r:id="rId140"/>
    <sheet name="244-346 без" sheetId="170" r:id="rId141"/>
    <sheet name="244-349 безв" sheetId="171" r:id="rId142"/>
    <sheet name="244-352 безв" sheetId="172" r:id="rId143"/>
    <sheet name="244-353 безв" sheetId="173" r:id="rId144"/>
    <sheet name="247-223 безв" sheetId="228" r:id="rId145"/>
    <sheet name="243- кап.рем.1" sheetId="175" r:id="rId146"/>
    <sheet name="225 кап.рем." sheetId="176" r:id="rId147"/>
    <sheet name="244-310 целевая" sheetId="177" r:id="rId148"/>
    <sheet name="244- доступ 1 " sheetId="178" r:id="rId149"/>
    <sheet name="244- доступ 2" sheetId="179" r:id="rId150"/>
    <sheet name="244- пожарка 1" sheetId="180" r:id="rId151"/>
    <sheet name="244-225 террор" sheetId="181" r:id="rId152"/>
    <sheet name="244-226 террор " sheetId="182" r:id="rId153"/>
    <sheet name="244-228 цел кап влож" sheetId="183" r:id="rId154"/>
    <sheet name="244 гранты" sheetId="184" r:id="rId155"/>
    <sheet name="321-265 меры" sheetId="185" r:id="rId156"/>
    <sheet name="112-267 меры " sheetId="186" r:id="rId157"/>
    <sheet name="111-211 подсобн" sheetId="187" r:id="rId158"/>
    <sheet name="119-213  подсоб" sheetId="188" r:id="rId159"/>
    <sheet name="119-226 подсоб" sheetId="189" r:id="rId160"/>
    <sheet name="111-266 подсоб" sheetId="190" r:id="rId161"/>
    <sheet name="112-212 подсоб" sheetId="191" r:id="rId162"/>
    <sheet name="112-214 подсоб" sheetId="192" r:id="rId163"/>
    <sheet name="112-226 подсоб" sheetId="193" r:id="rId164"/>
    <sheet name="112-266 подсоб" sheetId="194" r:id="rId165"/>
    <sheet name="851-291 имущ подсоб" sheetId="195" r:id="rId166"/>
    <sheet name="851-291 земля подсоб" sheetId="196" r:id="rId167"/>
    <sheet name="852-291 транс подсоб" sheetId="197" r:id="rId168"/>
    <sheet name="852-291пошл подсоб" sheetId="198" r:id="rId169"/>
    <sheet name="853-291негатив подсоб" sheetId="199" r:id="rId170"/>
    <sheet name="244-221 подсоб" sheetId="200" r:id="rId171"/>
    <sheet name="244-222 подсоб" sheetId="201" r:id="rId172"/>
    <sheet name="244-223 ВН доп  " sheetId="222" r:id="rId173"/>
    <sheet name="244-224 подсоб" sheetId="203" r:id="rId174"/>
    <sheet name="244-225 подсоб" sheetId="204" r:id="rId175"/>
    <sheet name="244-226 подсоб" sheetId="205" r:id="rId176"/>
    <sheet name="244-227 подсоб" sheetId="206" r:id="rId177"/>
    <sheet name="244-228 подсоб" sheetId="207" r:id="rId178"/>
    <sheet name="244-229 подсоб" sheetId="208" r:id="rId179"/>
    <sheet name="244-310 подсоб" sheetId="209" r:id="rId180"/>
    <sheet name="244-341 подсоб" sheetId="210" r:id="rId181"/>
    <sheet name="244-342 подсоб" sheetId="211" r:id="rId182"/>
    <sheet name="244-343 подсоб" sheetId="212" r:id="rId183"/>
    <sheet name="244-344 подсоб" sheetId="213" r:id="rId184"/>
    <sheet name="244-345 подсоб" sheetId="214" r:id="rId185"/>
    <sheet name="244-346 подсоб" sheetId="215" r:id="rId186"/>
    <sheet name="244-349 подсоб" sheetId="216" r:id="rId187"/>
    <sheet name="244-352 подсоб" sheetId="217" r:id="rId188"/>
    <sheet name="244-353 подсоб" sheetId="218" r:id="rId189"/>
    <sheet name="247-223 ВН подс" sheetId="231" r:id="rId190"/>
    <sheet name="111-211 СДУ" sheetId="246" r:id="rId191"/>
    <sheet name="119-213 СДУ" sheetId="223" r:id="rId192"/>
    <sheet name="244-226 СДУ" sheetId="247" r:id="rId193"/>
    <sheet name="244-310 СДУ" sheetId="248" r:id="rId194"/>
    <sheet name="244-345 СДУ" sheetId="249" r:id="rId195"/>
    <sheet name="244-346 СДУ" sheetId="250" r:id="rId196"/>
    <sheet name="Лист1" sheetId="251" r:id="rId197"/>
  </sheets>
  <externalReferences>
    <externalReference r:id="rId198"/>
    <externalReference r:id="rId199"/>
  </externalReferences>
  <definedNames>
    <definedName name="TABLE" localSheetId="1">ЗАКУПКИ!#REF!</definedName>
    <definedName name="TABLE" localSheetId="0">ПЛАН!#REF!</definedName>
    <definedName name="TABLE_2" localSheetId="1">ЗАКУПКИ!#REF!</definedName>
    <definedName name="TABLE_2" localSheetId="0">ПЛАН!#REF!</definedName>
    <definedName name="_xlnm.Print_Titles" localSheetId="1">ЗАКУПКИ!$3:$6</definedName>
    <definedName name="_xlnm.Print_Titles" localSheetId="0">ПЛАН!$32:$35</definedName>
    <definedName name="_xlnm.Print_Area" localSheetId="2">'111-211 Б'!$A$1:$G$27</definedName>
    <definedName name="_xlnm.Print_Area" localSheetId="111">'111-211 безв'!$A$1:$G$33</definedName>
    <definedName name="_xlnm.Print_Area" localSheetId="39">'111-211 Вн ГЗ'!$A$1:$G$34</definedName>
    <definedName name="_xlnm.Print_Area" localSheetId="76">'111-211 Вн доп'!$A$1:$G$33</definedName>
    <definedName name="_xlnm.Print_Area" localSheetId="157">'111-211 подсобн'!$A$1:$G$29</definedName>
    <definedName name="_xlnm.Print_Area" localSheetId="6">'112-212 Б'!$A$1:$G$27</definedName>
    <definedName name="_xlnm.Print_Area" localSheetId="115">'112-212 безв'!$A$1:$G$22</definedName>
    <definedName name="_xlnm.Print_Area" localSheetId="161">'112-212 подсоб'!$A$1:$G$22</definedName>
    <definedName name="_xlnm.Print_Area" localSheetId="43">'112-212Вн ГЗ'!$A$1:$G$22</definedName>
    <definedName name="_xlnm.Print_Area" localSheetId="80">'112-212Вн доп'!$A$1:$G$26</definedName>
    <definedName name="_xlnm.Print_Area" localSheetId="7">'112-214 Б'!$A$1:$G$30</definedName>
    <definedName name="_xlnm.Print_Area" localSheetId="116">'112-214 безв'!$A$1:$G$22</definedName>
    <definedName name="_xlnm.Print_Area" localSheetId="81">'112-214 Вн доп'!$A$1:$G$26</definedName>
    <definedName name="_xlnm.Print_Area" localSheetId="44">'112-214 ВнГЗ'!$A$1:$G$22</definedName>
    <definedName name="_xlnm.Print_Area" localSheetId="162">'112-214 подсоб'!$A$1:$G$22</definedName>
    <definedName name="_xlnm.Print_Area" localSheetId="8">'112-226 Б'!$A$1:$G$25</definedName>
    <definedName name="_xlnm.Print_Area" localSheetId="117">'112-226 безв'!$A$1:$G$22</definedName>
    <definedName name="_xlnm.Print_Area" localSheetId="82">'112-226 Вн доп'!$A$1:$G$26</definedName>
    <definedName name="_xlnm.Print_Area" localSheetId="45">'112-226 ВнГЗ'!$A$1:$G$22</definedName>
    <definedName name="_xlnm.Print_Area" localSheetId="163">'112-226 подсоб'!$A$1:$G$22</definedName>
    <definedName name="_xlnm.Print_Area" localSheetId="9">'112-266 Б'!$A$1:$G$28</definedName>
    <definedName name="_xlnm.Print_Area" localSheetId="118">'112-266 безв'!$A$1:$G$22</definedName>
    <definedName name="_xlnm.Print_Area" localSheetId="83">'112-266 Вн доп'!$A$1:$G$26</definedName>
    <definedName name="_xlnm.Print_Area" localSheetId="46">'112-266 ВнГЗ'!$A$1:$G$22</definedName>
    <definedName name="_xlnm.Print_Area" localSheetId="164">'112-266 подсоб'!$A$1:$G$22</definedName>
    <definedName name="_xlnm.Print_Area" localSheetId="156">'112-267 меры '!$A$1:$G$18</definedName>
    <definedName name="_xlnm.Print_Area" localSheetId="146">'225 кап.рем.'!$A$1:$G$21</definedName>
    <definedName name="_xlnm.Print_Area" localSheetId="145">'243- кап.рем.1'!$A$1:$G$49</definedName>
    <definedName name="_xlnm.Print_Area" localSheetId="154">'244 гранты'!$A$1:$G$49</definedName>
    <definedName name="_xlnm.Print_Area" localSheetId="148">'244- доступ 1 '!$A$1:$G$49</definedName>
    <definedName name="_xlnm.Print_Area" localSheetId="149">'244- доступ 2'!$A$1:$G$49</definedName>
    <definedName name="_xlnm.Print_Area" localSheetId="150">'244- пожарка 1'!$A$1:$G$49</definedName>
    <definedName name="_xlnm.Print_Area" localSheetId="15">'244-221 Б '!$A$1:$D$38</definedName>
    <definedName name="_xlnm.Print_Area" localSheetId="124">'244-221 безв'!$A$1:$D$40</definedName>
    <definedName name="_xlnm.Print_Area" localSheetId="89">'244-221 Вн доп'!$A$1:$D$44</definedName>
    <definedName name="_xlnm.Print_Area" localSheetId="52">'244-221 ВнГЗ'!$A$1:$D$24</definedName>
    <definedName name="_xlnm.Print_Area" localSheetId="170">'244-221 подсоб'!$A$1:$D$40</definedName>
    <definedName name="_xlnm.Print_Area" localSheetId="18">'244-224 Б'!$A$1:$G$23</definedName>
    <definedName name="_xlnm.Print_Area" localSheetId="127">'244-224 безв'!$A$1:$G$21</definedName>
    <definedName name="_xlnm.Print_Area" localSheetId="92">'244-224 Вн доп'!$A$1:$G$25</definedName>
    <definedName name="_xlnm.Print_Area" localSheetId="55">'244-224 ВнГЗ'!$A$1:$G$21</definedName>
    <definedName name="_xlnm.Print_Area" localSheetId="173">'244-224 подсоб'!$A$1:$G$21</definedName>
    <definedName name="_xlnm.Print_Area" localSheetId="19">'244-225 Б'!$A$1:$G$28</definedName>
    <definedName name="_xlnm.Print_Area" localSheetId="128">'244-225 безв'!$A$1:$G$49</definedName>
    <definedName name="_xlnm.Print_Area" localSheetId="93">'244-225 Вн доп'!$A$1:$G$24</definedName>
    <definedName name="_xlnm.Print_Area" localSheetId="56">'244-225 ВнГЗ'!$A$1:$G$29</definedName>
    <definedName name="_xlnm.Print_Area" localSheetId="174">'244-225 подсоб'!$A$1:$G$49</definedName>
    <definedName name="_xlnm.Print_Area" localSheetId="151">'244-225 террор'!$A$1:$G$49</definedName>
    <definedName name="_xlnm.Print_Area" localSheetId="20">'244-226 Б'!$A$1:$G$24</definedName>
    <definedName name="_xlnm.Print_Area" localSheetId="129">'244-226 безв'!$A$1:$G$49</definedName>
    <definedName name="_xlnm.Print_Area" localSheetId="175">'244-226 подсоб'!$A$1:$G$49</definedName>
    <definedName name="_xlnm.Print_Area" localSheetId="152">'244-226 террор '!$A$1:$G$49</definedName>
    <definedName name="_xlnm.Print_Area" localSheetId="94">'244-226Вн доп'!$A$1:$G$49</definedName>
    <definedName name="_xlnm.Print_Area" localSheetId="57">'244-226ВнГЗ'!$A$1:$G$30</definedName>
    <definedName name="_xlnm.Print_Area" localSheetId="21">'244-227 Б'!$A$1:$G$30</definedName>
    <definedName name="_xlnm.Print_Area" localSheetId="130">'244-227 безв'!$A$1:$G$49</definedName>
    <definedName name="_xlnm.Print_Area" localSheetId="95">'244-227 Вн доп'!$A$1:$G$49</definedName>
    <definedName name="_xlnm.Print_Area" localSheetId="58">'244-227 ВнГЗ'!$A$1:$G$49</definedName>
    <definedName name="_xlnm.Print_Area" localSheetId="176">'244-227 подсоб'!$A$1:$G$49</definedName>
    <definedName name="_xlnm.Print_Area" localSheetId="22">'244-228 Б'!$A$1:$G$53</definedName>
    <definedName name="_xlnm.Print_Area" localSheetId="131">'244-228 безв'!$A$1:$G$49</definedName>
    <definedName name="_xlnm.Print_Area" localSheetId="96">'244-228 Вн доп'!$A$1:$G$49</definedName>
    <definedName name="_xlnm.Print_Area" localSheetId="59">'244-228 ВнГЗ'!$A$1:$G$24</definedName>
    <definedName name="_xlnm.Print_Area" localSheetId="177">'244-228 подсоб'!$A$1:$G$49</definedName>
    <definedName name="_xlnm.Print_Area" localSheetId="153">'244-228 цел кап влож'!$A$1:$G$49</definedName>
    <definedName name="_xlnm.Print_Area" localSheetId="23">'244-229 Б'!$A$1:$G$53</definedName>
    <definedName name="_xlnm.Print_Area" localSheetId="132">'244-229 безв'!$A$1:$G$49</definedName>
    <definedName name="_xlnm.Print_Area" localSheetId="97">'244-229 Вн доп'!$A$1:$G$49</definedName>
    <definedName name="_xlnm.Print_Area" localSheetId="60">'244-229 ВнГЗ'!$A$1:$G$49</definedName>
    <definedName name="_xlnm.Print_Area" localSheetId="178">'244-229 подсоб'!$A$1:$G$49</definedName>
    <definedName name="_xlnm.Print_Area" localSheetId="24">'244-310 Б '!$A$1:$G$53</definedName>
    <definedName name="_xlnm.Print_Area" localSheetId="133">'244-310 безв'!$A$1:$G$49</definedName>
    <definedName name="_xlnm.Print_Area" localSheetId="98">'244-310 Вн доп'!$A$1:$G$31</definedName>
    <definedName name="_xlnm.Print_Area" localSheetId="61">'244-310 ВнГЗ'!$A$1:$G$24</definedName>
    <definedName name="_xlnm.Print_Area" localSheetId="179">'244-310 подсоб'!$A$1:$G$49</definedName>
    <definedName name="_xlnm.Print_Area" localSheetId="147">'244-310 целевая'!$A$1:$G$49</definedName>
    <definedName name="_xlnm.Print_Area" localSheetId="27">'244-343 Б'!$A$1:$G$22</definedName>
    <definedName name="_xlnm.Print_Area" localSheetId="136">'244-343 безв'!$A$1:$G$49</definedName>
    <definedName name="_xlnm.Print_Area" localSheetId="101">'244-343 Вн доп'!$A$1:$G$49</definedName>
    <definedName name="_xlnm.Print_Area" localSheetId="65">'244-343 ВнГЗ'!$A$1:$G$18</definedName>
    <definedName name="_xlnm.Print_Area" localSheetId="182">'244-343 подсоб'!$A$1:$G$49</definedName>
    <definedName name="_xlnm.Print_Area" localSheetId="29">'244-344 Б'!$A$1:$G$53</definedName>
    <definedName name="_xlnm.Print_Area" localSheetId="137">'244-344 безв'!$A$1:$G$49</definedName>
    <definedName name="_xlnm.Print_Area" localSheetId="102">'244-344 Вн доп'!$A$1:$G$49</definedName>
    <definedName name="_xlnm.Print_Area" localSheetId="66">'244-344 ВнГЗ'!$A$1:$G$49</definedName>
    <definedName name="_xlnm.Print_Area" localSheetId="183">'244-344 подсоб'!$A$1:$G$49</definedName>
    <definedName name="_xlnm.Print_Area" localSheetId="31">'244-345 Б'!$A$1:$G$53</definedName>
    <definedName name="_xlnm.Print_Area" localSheetId="138">'244-345 безв'!$A$1:$G$49</definedName>
    <definedName name="_xlnm.Print_Area" localSheetId="104">'244-345 Вн доп'!$A$1:$G$18</definedName>
    <definedName name="_xlnm.Print_Area" localSheetId="68">'244-345 ВнГЗ'!$A$1:$G$18</definedName>
    <definedName name="_xlnm.Print_Area" localSheetId="184">'244-345 подсоб'!$A$1:$G$49</definedName>
    <definedName name="_xlnm.Print_Area" localSheetId="34">'244-346 Б'!$A$1:$G$24</definedName>
    <definedName name="_xlnm.Print_Area" localSheetId="140">'244-346 без'!$A$1:$G$49</definedName>
    <definedName name="_xlnm.Print_Area" localSheetId="106">'244-346 Вн доп'!$A$1:$G$49</definedName>
    <definedName name="_xlnm.Print_Area" localSheetId="69">'244-346 ВнГЗ'!$A$1:$G$18</definedName>
    <definedName name="_xlnm.Print_Area" localSheetId="185">'244-346 подсоб'!$A$1:$G$49</definedName>
    <definedName name="_xlnm.Print_Area" localSheetId="35">'244-349 Б'!$A$1:$G$53</definedName>
    <definedName name="_xlnm.Print_Area" localSheetId="141">'244-349 безв'!$A$1:$G$49</definedName>
    <definedName name="_xlnm.Print_Area" localSheetId="107">'244-349 Вн доп'!$A$1:$G$49</definedName>
    <definedName name="_xlnm.Print_Area" localSheetId="72">'244-349 ВнГЗ'!$A$1:$G$49</definedName>
    <definedName name="_xlnm.Print_Area" localSheetId="186">'244-349 подсоб'!$A$1:$G$49</definedName>
    <definedName name="_xlnm.Print_Area" localSheetId="36">'244-352 Б '!$A$1:$G$53</definedName>
    <definedName name="_xlnm.Print_Area" localSheetId="142">'244-352 безв'!$A$1:$G$49</definedName>
    <definedName name="_xlnm.Print_Area" localSheetId="108">'244-352 Вн доп'!$A$1:$G$49</definedName>
    <definedName name="_xlnm.Print_Area" localSheetId="73">'244-352 ВнГЗ'!$A$1:$G$49</definedName>
    <definedName name="_xlnm.Print_Area" localSheetId="187">'244-352 подсоб'!$A$1:$G$49</definedName>
    <definedName name="_xlnm.Print_Area" localSheetId="37">'244-353 Б '!$A$1:$G$53</definedName>
    <definedName name="_xlnm.Print_Area" localSheetId="143">'244-353 безв'!$A$1:$G$49</definedName>
    <definedName name="_xlnm.Print_Area" localSheetId="109">'244-353 Вн доп'!$A$1:$G$49</definedName>
    <definedName name="_xlnm.Print_Area" localSheetId="74">'244-353 ВнГЗ'!$A$1:$G$49</definedName>
    <definedName name="_xlnm.Print_Area" localSheetId="188">'244-353 подсоб'!$A$1:$G$49</definedName>
    <definedName name="_xlnm.Print_Area" localSheetId="155">'321-265 меры'!$A$1:$G$49</definedName>
    <definedName name="_xlnm.Print_Area" localSheetId="11">'851-291 земля Б'!$A$1:$G$29</definedName>
    <definedName name="_xlnm.Print_Area" localSheetId="120">'851-291 земля безв'!$A$1:$G$22</definedName>
    <definedName name="_xlnm.Print_Area" localSheetId="85">'851-291 земля Вн доп'!$A$1:$G$26</definedName>
    <definedName name="_xlnm.Print_Area" localSheetId="48">'851-291 земля ВнГЗ'!$A$1:$G$22</definedName>
    <definedName name="_xlnm.Print_Area" localSheetId="166">'851-291 земля подсоб'!$A$1:$G$22</definedName>
    <definedName name="_xlnm.Print_Area" localSheetId="10">'851-291 имущ Б'!$A$1:$G$28</definedName>
    <definedName name="_xlnm.Print_Area" localSheetId="119">'851-291 имущ безв'!$A$1:$G$22</definedName>
    <definedName name="_xlnm.Print_Area" localSheetId="84">'851-291 имущ Вн доп'!$A$1:$G$26</definedName>
    <definedName name="_xlnm.Print_Area" localSheetId="47">'851-291 имущ ВнГЗ'!$A$1:$G$22</definedName>
    <definedName name="_xlnm.Print_Area" localSheetId="165">'851-291 имущ подсоб'!$A$1:$G$22</definedName>
    <definedName name="_xlnm.Print_Area" localSheetId="12">'852-291 транс Б'!$A$1:$G$34</definedName>
    <definedName name="_xlnm.Print_Area" localSheetId="121">'852-291 транс безв'!$A$1:$G$22</definedName>
    <definedName name="_xlnm.Print_Area" localSheetId="86">'852-291 транс Вн доп'!$A$1:$G$26</definedName>
    <definedName name="_xlnm.Print_Area" localSheetId="49">'852-291 транс ВнГЗ'!$A$1:$G$22</definedName>
    <definedName name="_xlnm.Print_Area" localSheetId="167">'852-291 транс подсоб'!$A$1:$G$22</definedName>
    <definedName name="_xlnm.Print_Area" localSheetId="13">'852-291пошл Б'!$A$1:$G$26</definedName>
    <definedName name="_xlnm.Print_Area" localSheetId="122">'852-291пошл безв'!$A$1:$G$22</definedName>
    <definedName name="_xlnm.Print_Area" localSheetId="87">'852-291пошл Вн доп'!$A$1:$G$26</definedName>
    <definedName name="_xlnm.Print_Area" localSheetId="50">'852-291пошл ВнГЗ'!$A$1:$G$22</definedName>
    <definedName name="_xlnm.Print_Area" localSheetId="168">'852-291пошл подсоб'!$A$1:$G$22</definedName>
    <definedName name="_xlnm.Print_Area" localSheetId="14">'853-291негатив Б'!$A$1:$G$26</definedName>
    <definedName name="_xlnm.Print_Area" localSheetId="123">'853-291негатив безв'!$A$1:$G$22</definedName>
    <definedName name="_xlnm.Print_Area" localSheetId="88">'853-291негатив Вн доп'!$A$1:$G$26</definedName>
    <definedName name="_xlnm.Print_Area" localSheetId="51">'853-291негатив ВнГЗ'!$A$1:$G$22</definedName>
    <definedName name="_xlnm.Print_Area" localSheetId="169">'853-291негатив подсоб'!$A$1:$G$22</definedName>
    <definedName name="_xlnm.Print_Area" localSheetId="1">ЗАКУПКИ!$A$1:$FE$68</definedName>
    <definedName name="_xlnm.Print_Area" localSheetId="0">ПЛАН!$A$1:$N$570</definedName>
  </definedNames>
  <calcPr calcId="152511"/>
</workbook>
</file>

<file path=xl/calcChain.xml><?xml version="1.0" encoding="utf-8"?>
<calcChain xmlns="http://schemas.openxmlformats.org/spreadsheetml/2006/main">
  <c r="G22" i="61" l="1"/>
  <c r="F22" i="61"/>
  <c r="E22" i="61"/>
  <c r="EB41" i="39" l="1"/>
  <c r="EO41" i="39"/>
  <c r="DO41" i="39"/>
  <c r="F21" i="60" l="1"/>
  <c r="G21" i="60"/>
  <c r="F14" i="176" l="1"/>
  <c r="G14" i="176"/>
  <c r="E14" i="176"/>
  <c r="F480" i="38" l="1"/>
  <c r="F479" i="38"/>
  <c r="E478" i="38"/>
  <c r="F476" i="38"/>
  <c r="G236" i="38"/>
  <c r="G66" i="38"/>
  <c r="G42" i="250"/>
  <c r="G43" i="250" s="1"/>
  <c r="F42" i="250"/>
  <c r="F43" i="250" s="1"/>
  <c r="E42" i="250"/>
  <c r="E43" i="250" s="1"/>
  <c r="G42" i="249"/>
  <c r="G43" i="249" s="1"/>
  <c r="F42" i="249"/>
  <c r="F43" i="249" s="1"/>
  <c r="E42" i="249"/>
  <c r="E43" i="249" s="1"/>
  <c r="G42" i="248"/>
  <c r="G43" i="248" s="1"/>
  <c r="F42" i="248"/>
  <c r="F43" i="248" s="1"/>
  <c r="E42" i="248"/>
  <c r="E43" i="248" s="1"/>
  <c r="G42" i="247"/>
  <c r="G43" i="247" s="1"/>
  <c r="F42" i="247"/>
  <c r="F43" i="247" s="1"/>
  <c r="E42" i="247"/>
  <c r="E43" i="247" s="1"/>
  <c r="G19" i="223"/>
  <c r="G20" i="223" s="1"/>
  <c r="F19" i="223"/>
  <c r="F20" i="223" s="1"/>
  <c r="E19" i="223"/>
  <c r="E20" i="223" s="1"/>
  <c r="G24" i="246"/>
  <c r="G25" i="246" s="1"/>
  <c r="F24" i="246"/>
  <c r="F25" i="246" s="1"/>
  <c r="E24" i="246"/>
  <c r="E25" i="246" s="1"/>
  <c r="N79" i="233"/>
  <c r="M79" i="233"/>
  <c r="L79" i="233"/>
  <c r="K79" i="233"/>
  <c r="J79" i="233"/>
  <c r="I79" i="233"/>
  <c r="H79" i="233"/>
  <c r="D76" i="233"/>
  <c r="N75" i="233"/>
  <c r="K75" i="233"/>
  <c r="H75" i="233"/>
  <c r="C75" i="233"/>
  <c r="N73" i="233"/>
  <c r="K73" i="233"/>
  <c r="H73" i="233"/>
  <c r="H76" i="233" s="1"/>
  <c r="C73" i="233"/>
  <c r="E73" i="233" s="1"/>
  <c r="D68" i="233"/>
  <c r="N67" i="233"/>
  <c r="K67" i="233"/>
  <c r="C67" i="233"/>
  <c r="E67" i="233" s="1"/>
  <c r="H67" i="233" s="1"/>
  <c r="N65" i="233"/>
  <c r="N68" i="233" s="1"/>
  <c r="K65" i="233"/>
  <c r="C65" i="233"/>
  <c r="E65" i="233" s="1"/>
  <c r="H65" i="233" s="1"/>
  <c r="H68" i="233" s="1"/>
  <c r="D61" i="233"/>
  <c r="N60" i="233"/>
  <c r="K60" i="233"/>
  <c r="H60" i="233"/>
  <c r="C60" i="233"/>
  <c r="E60" i="233" s="1"/>
  <c r="N58" i="233"/>
  <c r="K58" i="233"/>
  <c r="H58" i="233"/>
  <c r="C58" i="233"/>
  <c r="E58" i="233" s="1"/>
  <c r="D54" i="233"/>
  <c r="N53" i="233"/>
  <c r="K53" i="233"/>
  <c r="H53" i="233"/>
  <c r="C53" i="233"/>
  <c r="E53" i="233" s="1"/>
  <c r="N51" i="233"/>
  <c r="K51" i="233"/>
  <c r="H51" i="233"/>
  <c r="C51" i="233"/>
  <c r="E51" i="233" s="1"/>
  <c r="D46" i="233"/>
  <c r="N45" i="233"/>
  <c r="K45" i="233"/>
  <c r="H45" i="233"/>
  <c r="E45" i="233"/>
  <c r="N43" i="233"/>
  <c r="K43" i="233"/>
  <c r="H43" i="233"/>
  <c r="E43" i="233"/>
  <c r="D38" i="233"/>
  <c r="N37" i="233"/>
  <c r="K37" i="233"/>
  <c r="H37" i="233"/>
  <c r="C37" i="233"/>
  <c r="E37" i="233" s="1"/>
  <c r="N35" i="233"/>
  <c r="K35" i="233"/>
  <c r="H35" i="233"/>
  <c r="C35" i="233"/>
  <c r="E35" i="233" s="1"/>
  <c r="D31" i="233"/>
  <c r="N30" i="233"/>
  <c r="K30" i="233"/>
  <c r="H30" i="233"/>
  <c r="E30" i="233"/>
  <c r="N28" i="233"/>
  <c r="K28" i="233"/>
  <c r="H28" i="233"/>
  <c r="E28" i="233"/>
  <c r="D23" i="233"/>
  <c r="N22" i="233"/>
  <c r="K22" i="233"/>
  <c r="H22" i="233"/>
  <c r="C22" i="233"/>
  <c r="E22" i="233" s="1"/>
  <c r="N20" i="233"/>
  <c r="N23" i="233" s="1"/>
  <c r="K20" i="233"/>
  <c r="K23" i="233" s="1"/>
  <c r="H20" i="233"/>
  <c r="H23" i="233" s="1"/>
  <c r="E20" i="233"/>
  <c r="D16" i="233"/>
  <c r="N15" i="233"/>
  <c r="K15" i="233"/>
  <c r="H15" i="233"/>
  <c r="E15" i="233"/>
  <c r="C14" i="233"/>
  <c r="N13" i="233"/>
  <c r="K13" i="233"/>
  <c r="H13" i="233"/>
  <c r="C12" i="233"/>
  <c r="C13" i="233" s="1"/>
  <c r="E13" i="233" s="1"/>
  <c r="A3" i="233"/>
  <c r="G479" i="38" l="1"/>
  <c r="E477" i="38"/>
  <c r="G478" i="38"/>
  <c r="E481" i="38"/>
  <c r="E476" i="38"/>
  <c r="G477" i="38"/>
  <c r="F478" i="38"/>
  <c r="E480" i="38"/>
  <c r="E66" i="38"/>
  <c r="G476" i="38"/>
  <c r="F477" i="38"/>
  <c r="E479" i="38"/>
  <c r="G480" i="38"/>
  <c r="G481" i="38"/>
  <c r="F481" i="38"/>
  <c r="F66" i="38"/>
  <c r="H38" i="233"/>
  <c r="K61" i="233"/>
  <c r="H46" i="233"/>
  <c r="N76" i="233"/>
  <c r="K76" i="233"/>
  <c r="K68" i="233"/>
  <c r="N61" i="233"/>
  <c r="H61" i="233"/>
  <c r="N54" i="233"/>
  <c r="K54" i="233"/>
  <c r="H54" i="233"/>
  <c r="N46" i="233"/>
  <c r="K46" i="233"/>
  <c r="N38" i="233"/>
  <c r="K38" i="233"/>
  <c r="N31" i="233"/>
  <c r="K31" i="233"/>
  <c r="H31" i="233"/>
  <c r="N16" i="233"/>
  <c r="K16" i="233"/>
  <c r="H16" i="233"/>
  <c r="K77" i="233" l="1"/>
  <c r="K78" i="233" s="1"/>
  <c r="N77" i="233"/>
  <c r="N78" i="233" s="1"/>
  <c r="H77" i="233"/>
  <c r="H78" i="233" s="1"/>
  <c r="K83" i="233" l="1"/>
  <c r="K84" i="233" s="1"/>
  <c r="H83" i="233"/>
  <c r="H84" i="233" s="1"/>
  <c r="N83" i="233"/>
  <c r="N84" i="233" s="1"/>
  <c r="J15" i="224" l="1"/>
  <c r="F11" i="186" l="1"/>
  <c r="G11" i="186"/>
  <c r="E11" i="186"/>
  <c r="E35" i="241" l="1"/>
  <c r="G17" i="244" l="1"/>
  <c r="G18" i="244" s="1"/>
  <c r="F17" i="244"/>
  <c r="F18" i="244" s="1"/>
  <c r="E17" i="244"/>
  <c r="E18" i="244" s="1"/>
  <c r="K72" i="243" l="1"/>
  <c r="H72" i="243"/>
  <c r="E72" i="243"/>
  <c r="K71" i="243"/>
  <c r="H71" i="243"/>
  <c r="E71" i="243"/>
  <c r="K70" i="243"/>
  <c r="H70" i="243"/>
  <c r="E70" i="243"/>
  <c r="K69" i="243"/>
  <c r="H69" i="243"/>
  <c r="E69" i="243"/>
  <c r="K68" i="243"/>
  <c r="H68" i="243"/>
  <c r="E68" i="243"/>
  <c r="K67" i="243"/>
  <c r="H67" i="243"/>
  <c r="E67" i="243"/>
  <c r="K66" i="243"/>
  <c r="H66" i="243"/>
  <c r="E66" i="243"/>
  <c r="K65" i="243"/>
  <c r="H65" i="243"/>
  <c r="E65" i="243"/>
  <c r="K64" i="243"/>
  <c r="H64" i="243"/>
  <c r="E64" i="243"/>
  <c r="K63" i="243"/>
  <c r="H63" i="243"/>
  <c r="E63" i="243"/>
  <c r="K62" i="243"/>
  <c r="H62" i="243"/>
  <c r="E62" i="243"/>
  <c r="K61" i="243"/>
  <c r="H61" i="243"/>
  <c r="E61" i="243"/>
  <c r="K60" i="243"/>
  <c r="H60" i="243"/>
  <c r="E60" i="243"/>
  <c r="K59" i="243"/>
  <c r="H59" i="243"/>
  <c r="E59" i="243"/>
  <c r="K58" i="243"/>
  <c r="H58" i="243"/>
  <c r="E58" i="243"/>
  <c r="K57" i="243"/>
  <c r="H57" i="243"/>
  <c r="E57" i="243"/>
  <c r="K56" i="243"/>
  <c r="H56" i="243"/>
  <c r="E56" i="243"/>
  <c r="K55" i="243"/>
  <c r="H55" i="243"/>
  <c r="E55" i="243"/>
  <c r="K54" i="243"/>
  <c r="H54" i="243"/>
  <c r="E54" i="243"/>
  <c r="K53" i="243"/>
  <c r="H53" i="243"/>
  <c r="E53" i="243"/>
  <c r="K52" i="243"/>
  <c r="H52" i="243"/>
  <c r="E52" i="243"/>
  <c r="K51" i="243"/>
  <c r="H51" i="243"/>
  <c r="E51" i="243"/>
  <c r="K50" i="243"/>
  <c r="H50" i="243"/>
  <c r="E50" i="243"/>
  <c r="K49" i="243"/>
  <c r="H49" i="243"/>
  <c r="E49" i="243"/>
  <c r="K48" i="243"/>
  <c r="H48" i="243"/>
  <c r="E48" i="243"/>
  <c r="K47" i="243"/>
  <c r="H47" i="243"/>
  <c r="E47" i="243"/>
  <c r="K46" i="243"/>
  <c r="H46" i="243"/>
  <c r="E46" i="243"/>
  <c r="K45" i="243"/>
  <c r="H45" i="243"/>
  <c r="E45" i="243"/>
  <c r="K44" i="243"/>
  <c r="H44" i="243"/>
  <c r="E44" i="243"/>
  <c r="K43" i="243"/>
  <c r="H43" i="243"/>
  <c r="E43" i="243"/>
  <c r="K42" i="243"/>
  <c r="H42" i="243"/>
  <c r="E42" i="243"/>
  <c r="K41" i="243"/>
  <c r="H41" i="243"/>
  <c r="E41" i="243"/>
  <c r="K40" i="243"/>
  <c r="H40" i="243"/>
  <c r="E40" i="243"/>
  <c r="K39" i="243"/>
  <c r="H39" i="243"/>
  <c r="E39" i="243"/>
  <c r="K38" i="243"/>
  <c r="H38" i="243"/>
  <c r="E38" i="243"/>
  <c r="K37" i="243"/>
  <c r="H37" i="243"/>
  <c r="E37" i="243"/>
  <c r="K36" i="243"/>
  <c r="H36" i="243"/>
  <c r="E36" i="243"/>
  <c r="K35" i="243"/>
  <c r="H35" i="243"/>
  <c r="E35" i="243"/>
  <c r="K34" i="243"/>
  <c r="H34" i="243"/>
  <c r="E34" i="243"/>
  <c r="K33" i="243"/>
  <c r="I33" i="243"/>
  <c r="F33" i="243"/>
  <c r="C33" i="243"/>
  <c r="K32" i="243"/>
  <c r="H32" i="243"/>
  <c r="E32" i="243"/>
  <c r="E30" i="243" s="1"/>
  <c r="K31" i="243"/>
  <c r="K30" i="243" s="1"/>
  <c r="H31" i="243"/>
  <c r="H30" i="243" s="1"/>
  <c r="E31" i="243"/>
  <c r="I30" i="243"/>
  <c r="F30" i="243"/>
  <c r="C30" i="243"/>
  <c r="K29" i="243"/>
  <c r="H29" i="243"/>
  <c r="E29" i="243"/>
  <c r="K28" i="243"/>
  <c r="H28" i="243"/>
  <c r="E28" i="243"/>
  <c r="K27" i="243"/>
  <c r="H27" i="243"/>
  <c r="E27" i="243"/>
  <c r="K26" i="243"/>
  <c r="H26" i="243"/>
  <c r="E26" i="243"/>
  <c r="K25" i="243"/>
  <c r="H25" i="243"/>
  <c r="E25" i="243"/>
  <c r="K24" i="243"/>
  <c r="H24" i="243"/>
  <c r="E24" i="243"/>
  <c r="K23" i="243"/>
  <c r="H23" i="243"/>
  <c r="E23" i="243"/>
  <c r="K22" i="243"/>
  <c r="H22" i="243"/>
  <c r="E22" i="243"/>
  <c r="K21" i="243"/>
  <c r="H21" i="243"/>
  <c r="E21" i="243"/>
  <c r="K20" i="243"/>
  <c r="H20" i="243"/>
  <c r="E20" i="243"/>
  <c r="E18" i="243" s="1"/>
  <c r="K19" i="243"/>
  <c r="H19" i="243"/>
  <c r="E19" i="243"/>
  <c r="K18" i="243"/>
  <c r="I18" i="243"/>
  <c r="F18" i="243"/>
  <c r="C18" i="243"/>
  <c r="K17" i="243"/>
  <c r="H17" i="243"/>
  <c r="E17" i="243"/>
  <c r="K16" i="243"/>
  <c r="H16" i="243"/>
  <c r="E16" i="243"/>
  <c r="K15" i="243"/>
  <c r="H15" i="243"/>
  <c r="E15" i="243"/>
  <c r="K14" i="243"/>
  <c r="H14" i="243"/>
  <c r="E14" i="243"/>
  <c r="K13" i="243"/>
  <c r="H13" i="243"/>
  <c r="E13" i="243"/>
  <c r="K12" i="243"/>
  <c r="K11" i="243" s="1"/>
  <c r="H12" i="243"/>
  <c r="E12" i="243"/>
  <c r="I11" i="243"/>
  <c r="F11" i="243"/>
  <c r="C11" i="243"/>
  <c r="M74" i="242"/>
  <c r="J74" i="242"/>
  <c r="G74" i="242"/>
  <c r="M73" i="242"/>
  <c r="J73" i="242"/>
  <c r="G73" i="242"/>
  <c r="M72" i="242"/>
  <c r="J72" i="242"/>
  <c r="G72" i="242"/>
  <c r="M71" i="242"/>
  <c r="J71" i="242"/>
  <c r="G71" i="242"/>
  <c r="M70" i="242"/>
  <c r="J70" i="242"/>
  <c r="G70" i="242"/>
  <c r="M69" i="242"/>
  <c r="J69" i="242"/>
  <c r="G69" i="242"/>
  <c r="M68" i="242"/>
  <c r="J68" i="242"/>
  <c r="G68" i="242"/>
  <c r="M67" i="242"/>
  <c r="M66" i="242" s="1"/>
  <c r="J67" i="242"/>
  <c r="G67" i="242"/>
  <c r="K66" i="242"/>
  <c r="H66" i="242"/>
  <c r="E66" i="242"/>
  <c r="M65" i="242"/>
  <c r="J65" i="242"/>
  <c r="G65" i="242"/>
  <c r="M64" i="242"/>
  <c r="J64" i="242"/>
  <c r="G64" i="242"/>
  <c r="M63" i="242"/>
  <c r="J63" i="242"/>
  <c r="G63" i="242"/>
  <c r="M62" i="242"/>
  <c r="J62" i="242"/>
  <c r="G62" i="242"/>
  <c r="M61" i="242"/>
  <c r="J61" i="242"/>
  <c r="G61" i="242"/>
  <c r="M60" i="242"/>
  <c r="J60" i="242"/>
  <c r="J58" i="242" s="1"/>
  <c r="G60" i="242"/>
  <c r="M59" i="242"/>
  <c r="J59" i="242"/>
  <c r="G59" i="242"/>
  <c r="M58" i="242"/>
  <c r="K58" i="242"/>
  <c r="H58" i="242"/>
  <c r="G58" i="242"/>
  <c r="E58" i="242"/>
  <c r="M57" i="242"/>
  <c r="J57" i="242"/>
  <c r="G57" i="242"/>
  <c r="M56" i="242"/>
  <c r="J56" i="242"/>
  <c r="G56" i="242"/>
  <c r="M55" i="242"/>
  <c r="M54" i="242" s="1"/>
  <c r="J55" i="242"/>
  <c r="G55" i="242"/>
  <c r="K54" i="242"/>
  <c r="H54" i="242"/>
  <c r="E54" i="242"/>
  <c r="M53" i="242"/>
  <c r="J53" i="242"/>
  <c r="G53" i="242"/>
  <c r="M52" i="242"/>
  <c r="J52" i="242"/>
  <c r="G52" i="242"/>
  <c r="M51" i="242"/>
  <c r="J51" i="242"/>
  <c r="G51" i="242"/>
  <c r="M50" i="242"/>
  <c r="J50" i="242"/>
  <c r="G50" i="242"/>
  <c r="M49" i="242"/>
  <c r="J49" i="242"/>
  <c r="G49" i="242"/>
  <c r="M48" i="242"/>
  <c r="J48" i="242"/>
  <c r="G48" i="242"/>
  <c r="M47" i="242"/>
  <c r="J47" i="242"/>
  <c r="G47" i="242"/>
  <c r="M46" i="242"/>
  <c r="M45" i="242" s="1"/>
  <c r="J46" i="242"/>
  <c r="G46" i="242"/>
  <c r="K45" i="242"/>
  <c r="H45" i="242"/>
  <c r="E45" i="242"/>
  <c r="M44" i="242"/>
  <c r="J44" i="242"/>
  <c r="G44" i="242"/>
  <c r="M43" i="242"/>
  <c r="J43" i="242"/>
  <c r="G43" i="242"/>
  <c r="M42" i="242"/>
  <c r="J42" i="242"/>
  <c r="G42" i="242"/>
  <c r="M41" i="242"/>
  <c r="J41" i="242"/>
  <c r="G41" i="242"/>
  <c r="M40" i="242"/>
  <c r="J40" i="242"/>
  <c r="G40" i="242"/>
  <c r="M39" i="242"/>
  <c r="J39" i="242"/>
  <c r="G39" i="242"/>
  <c r="M38" i="242"/>
  <c r="J38" i="242"/>
  <c r="G38" i="242"/>
  <c r="M37" i="242"/>
  <c r="J37" i="242"/>
  <c r="G37" i="242"/>
  <c r="M36" i="242"/>
  <c r="J36" i="242"/>
  <c r="G36" i="242"/>
  <c r="M35" i="242"/>
  <c r="J35" i="242"/>
  <c r="G35" i="242"/>
  <c r="M34" i="242"/>
  <c r="J34" i="242"/>
  <c r="G34" i="242"/>
  <c r="M33" i="242"/>
  <c r="J33" i="242"/>
  <c r="G33" i="242"/>
  <c r="M32" i="242"/>
  <c r="J32" i="242"/>
  <c r="G32" i="242"/>
  <c r="M31" i="242"/>
  <c r="J31" i="242"/>
  <c r="G31" i="242"/>
  <c r="M30" i="242"/>
  <c r="J30" i="242"/>
  <c r="G30" i="242"/>
  <c r="K29" i="242"/>
  <c r="H29" i="242"/>
  <c r="E29" i="242"/>
  <c r="M28" i="242"/>
  <c r="M26" i="242" s="1"/>
  <c r="J28" i="242"/>
  <c r="G28" i="242"/>
  <c r="M27" i="242"/>
  <c r="J27" i="242"/>
  <c r="G27" i="242"/>
  <c r="K26" i="242"/>
  <c r="H26" i="242"/>
  <c r="E26" i="242"/>
  <c r="M25" i="242"/>
  <c r="J25" i="242"/>
  <c r="G25" i="242"/>
  <c r="M24" i="242"/>
  <c r="J24" i="242"/>
  <c r="G24" i="242"/>
  <c r="M23" i="242"/>
  <c r="J23" i="242"/>
  <c r="G23" i="242"/>
  <c r="M22" i="242"/>
  <c r="J22" i="242"/>
  <c r="G22" i="242"/>
  <c r="M21" i="242"/>
  <c r="J21" i="242"/>
  <c r="G21" i="242"/>
  <c r="M20" i="242"/>
  <c r="J20" i="242"/>
  <c r="G20" i="242"/>
  <c r="M19" i="242"/>
  <c r="J19" i="242"/>
  <c r="G19" i="242"/>
  <c r="M18" i="242"/>
  <c r="J18" i="242"/>
  <c r="G18" i="242"/>
  <c r="G17" i="242"/>
  <c r="I17" i="242" s="1"/>
  <c r="J17" i="242" s="1"/>
  <c r="L17" i="242" s="1"/>
  <c r="M17" i="242" s="1"/>
  <c r="F17" i="242"/>
  <c r="M16" i="242"/>
  <c r="J16" i="242"/>
  <c r="G16" i="242"/>
  <c r="M15" i="242"/>
  <c r="J15" i="242"/>
  <c r="G15" i="242"/>
  <c r="M14" i="242"/>
  <c r="J14" i="242"/>
  <c r="G14" i="242"/>
  <c r="M13" i="242"/>
  <c r="J13" i="242"/>
  <c r="G13" i="242"/>
  <c r="K12" i="242"/>
  <c r="H12" i="242"/>
  <c r="E12" i="242"/>
  <c r="F14" i="132"/>
  <c r="G14" i="132"/>
  <c r="E14" i="132"/>
  <c r="F24" i="130"/>
  <c r="G24" i="130"/>
  <c r="E24" i="130"/>
  <c r="G17" i="125"/>
  <c r="F17" i="125"/>
  <c r="E17" i="125"/>
  <c r="K73" i="243" l="1"/>
  <c r="K74" i="243" s="1"/>
  <c r="J26" i="242"/>
  <c r="G45" i="242"/>
  <c r="E33" i="243"/>
  <c r="E73" i="243" s="1"/>
  <c r="E74" i="243" s="1"/>
  <c r="M29" i="242"/>
  <c r="G54" i="242"/>
  <c r="G66" i="242"/>
  <c r="E11" i="243"/>
  <c r="H18" i="243"/>
  <c r="H33" i="243"/>
  <c r="H73" i="243" s="1"/>
  <c r="H74" i="243" s="1"/>
  <c r="J45" i="242"/>
  <c r="J54" i="242"/>
  <c r="J66" i="242"/>
  <c r="H11" i="243"/>
  <c r="G29" i="242"/>
  <c r="J29" i="242"/>
  <c r="G26" i="242"/>
  <c r="G12" i="242"/>
  <c r="M12" i="242"/>
  <c r="M75" i="242" s="1"/>
  <c r="J12" i="242"/>
  <c r="K31" i="240"/>
  <c r="H31" i="240"/>
  <c r="E31" i="240"/>
  <c r="K30" i="240"/>
  <c r="H30" i="240"/>
  <c r="E30" i="240"/>
  <c r="K29" i="240"/>
  <c r="H29" i="240"/>
  <c r="E29" i="240"/>
  <c r="K28" i="240"/>
  <c r="H28" i="240"/>
  <c r="E28" i="240"/>
  <c r="K27" i="240"/>
  <c r="H27" i="240"/>
  <c r="E27" i="240"/>
  <c r="K26" i="240"/>
  <c r="H26" i="240"/>
  <c r="E26" i="240"/>
  <c r="K25" i="240"/>
  <c r="H25" i="240"/>
  <c r="E25" i="240"/>
  <c r="K24" i="240"/>
  <c r="H24" i="240"/>
  <c r="E24" i="240"/>
  <c r="K23" i="240"/>
  <c r="H23" i="240"/>
  <c r="E23" i="240"/>
  <c r="K22" i="240"/>
  <c r="H22" i="240"/>
  <c r="E22" i="240"/>
  <c r="K21" i="240"/>
  <c r="H21" i="240"/>
  <c r="E21" i="240"/>
  <c r="K20" i="240"/>
  <c r="H20" i="240"/>
  <c r="E20" i="240"/>
  <c r="K19" i="240"/>
  <c r="H19" i="240"/>
  <c r="E19" i="240"/>
  <c r="K18" i="240"/>
  <c r="H18" i="240"/>
  <c r="E18" i="240"/>
  <c r="K17" i="240"/>
  <c r="H17" i="240"/>
  <c r="E17" i="240"/>
  <c r="K16" i="240"/>
  <c r="H16" i="240"/>
  <c r="E16" i="240"/>
  <c r="K15" i="240"/>
  <c r="H15" i="240"/>
  <c r="E15" i="240"/>
  <c r="K14" i="240"/>
  <c r="H14" i="240"/>
  <c r="E14" i="240"/>
  <c r="K13" i="240"/>
  <c r="H13" i="240"/>
  <c r="E13" i="240"/>
  <c r="K12" i="240"/>
  <c r="H12" i="240"/>
  <c r="E12" i="240"/>
  <c r="K11" i="240"/>
  <c r="H11" i="240"/>
  <c r="E11" i="240"/>
  <c r="K41" i="241"/>
  <c r="H41" i="241"/>
  <c r="E41" i="241"/>
  <c r="K40" i="241"/>
  <c r="H40" i="241"/>
  <c r="E40" i="241"/>
  <c r="K39" i="241"/>
  <c r="H39" i="241"/>
  <c r="E39" i="241"/>
  <c r="E38" i="241"/>
  <c r="K37" i="241"/>
  <c r="H37" i="241"/>
  <c r="E37" i="241"/>
  <c r="K36" i="241"/>
  <c r="H36" i="241"/>
  <c r="E36" i="241"/>
  <c r="K35" i="241"/>
  <c r="H35" i="241"/>
  <c r="K34" i="241"/>
  <c r="H34" i="241"/>
  <c r="E34" i="241"/>
  <c r="K33" i="241"/>
  <c r="E33" i="241"/>
  <c r="K32" i="241"/>
  <c r="H32" i="241"/>
  <c r="E32" i="241"/>
  <c r="K31" i="241"/>
  <c r="H31" i="241"/>
  <c r="E31" i="241"/>
  <c r="K30" i="241"/>
  <c r="H30" i="241"/>
  <c r="E30" i="241"/>
  <c r="K29" i="241"/>
  <c r="H29" i="241"/>
  <c r="E29" i="241"/>
  <c r="K28" i="241"/>
  <c r="H28" i="241"/>
  <c r="E28" i="241"/>
  <c r="K27" i="241"/>
  <c r="H27" i="241"/>
  <c r="E27" i="241"/>
  <c r="K26" i="241"/>
  <c r="H26" i="241"/>
  <c r="E26" i="241"/>
  <c r="K25" i="241"/>
  <c r="H25" i="241"/>
  <c r="E25" i="241"/>
  <c r="K24" i="241"/>
  <c r="H24" i="241"/>
  <c r="E24" i="241"/>
  <c r="K23" i="241"/>
  <c r="H23" i="241"/>
  <c r="E23" i="241"/>
  <c r="K22" i="241"/>
  <c r="H22" i="241"/>
  <c r="E22" i="241"/>
  <c r="K21" i="241"/>
  <c r="H21" i="241"/>
  <c r="E21" i="241"/>
  <c r="K20" i="241"/>
  <c r="H20" i="241"/>
  <c r="E20" i="241"/>
  <c r="K19" i="241"/>
  <c r="H19" i="241"/>
  <c r="E19" i="241"/>
  <c r="K18" i="241"/>
  <c r="H18" i="241"/>
  <c r="E18" i="241"/>
  <c r="K17" i="241"/>
  <c r="H17" i="241"/>
  <c r="E17" i="241"/>
  <c r="K16" i="241"/>
  <c r="H16" i="241"/>
  <c r="E16" i="241"/>
  <c r="K15" i="241"/>
  <c r="H15" i="241"/>
  <c r="E15" i="241"/>
  <c r="K14" i="241"/>
  <c r="H14" i="241"/>
  <c r="E14" i="241"/>
  <c r="K13" i="241"/>
  <c r="H13" i="241"/>
  <c r="E13" i="241"/>
  <c r="K12" i="241"/>
  <c r="H12" i="241"/>
  <c r="E12" i="241"/>
  <c r="K11" i="241"/>
  <c r="H11" i="241"/>
  <c r="E11" i="241"/>
  <c r="E42" i="241" s="1"/>
  <c r="E43" i="241" s="1"/>
  <c r="M24" i="238"/>
  <c r="J24" i="238"/>
  <c r="G24" i="238"/>
  <c r="M23" i="238"/>
  <c r="J23" i="238"/>
  <c r="G23" i="238"/>
  <c r="M22" i="238"/>
  <c r="J22" i="238"/>
  <c r="G22" i="238"/>
  <c r="M21" i="238"/>
  <c r="J21" i="238"/>
  <c r="G21" i="238"/>
  <c r="M20" i="238"/>
  <c r="J20" i="238"/>
  <c r="G20" i="238"/>
  <c r="M19" i="238"/>
  <c r="J19" i="238"/>
  <c r="G19" i="238"/>
  <c r="M18" i="238"/>
  <c r="J18" i="238"/>
  <c r="G18" i="238"/>
  <c r="M17" i="238"/>
  <c r="J17" i="238"/>
  <c r="G17" i="238"/>
  <c r="M16" i="238"/>
  <c r="J16" i="238"/>
  <c r="G16" i="238"/>
  <c r="M15" i="238"/>
  <c r="J15" i="238"/>
  <c r="G15" i="238"/>
  <c r="M14" i="238"/>
  <c r="J14" i="238"/>
  <c r="J25" i="238" s="1"/>
  <c r="J26" i="238" s="1"/>
  <c r="G14" i="238"/>
  <c r="F11" i="96"/>
  <c r="G11" i="96"/>
  <c r="E11" i="96"/>
  <c r="M15" i="237"/>
  <c r="J15" i="237"/>
  <c r="G15" i="237"/>
  <c r="D18" i="237"/>
  <c r="M17" i="237"/>
  <c r="J17" i="237"/>
  <c r="G17" i="237"/>
  <c r="C17" i="237"/>
  <c r="C15" i="237"/>
  <c r="A6" i="237"/>
  <c r="F14" i="92"/>
  <c r="G14" i="92"/>
  <c r="F17" i="105"/>
  <c r="G17" i="105"/>
  <c r="E17" i="105"/>
  <c r="F17" i="90"/>
  <c r="G17" i="90"/>
  <c r="E17" i="90"/>
  <c r="F23" i="88"/>
  <c r="G23" i="88"/>
  <c r="E23" i="88"/>
  <c r="F22" i="87"/>
  <c r="G22" i="87"/>
  <c r="E22" i="87"/>
  <c r="C15" i="83"/>
  <c r="D15" i="83"/>
  <c r="B15" i="83"/>
  <c r="F188" i="38"/>
  <c r="G188" i="38"/>
  <c r="E188" i="38"/>
  <c r="F187" i="38"/>
  <c r="G187" i="38"/>
  <c r="E187" i="38"/>
  <c r="F243" i="38"/>
  <c r="G243" i="38"/>
  <c r="E243" i="38"/>
  <c r="F242" i="38"/>
  <c r="G242" i="38"/>
  <c r="E242" i="38"/>
  <c r="F133" i="38"/>
  <c r="G133" i="38"/>
  <c r="E133" i="38"/>
  <c r="F132" i="38"/>
  <c r="G132" i="38"/>
  <c r="E132" i="38"/>
  <c r="F25" i="41"/>
  <c r="G25" i="41"/>
  <c r="G14" i="44"/>
  <c r="G15" i="44" s="1"/>
  <c r="F14" i="44"/>
  <c r="F15" i="44" s="1"/>
  <c r="E14" i="44"/>
  <c r="E15" i="44" s="1"/>
  <c r="G14" i="3"/>
  <c r="G15" i="3" s="1"/>
  <c r="F14" i="3"/>
  <c r="F15" i="3" s="1"/>
  <c r="E14" i="3"/>
  <c r="E15" i="3" s="1"/>
  <c r="G14" i="42"/>
  <c r="G15" i="42" s="1"/>
  <c r="F14" i="42"/>
  <c r="F15" i="42" s="1"/>
  <c r="E14" i="42"/>
  <c r="E15" i="42" s="1"/>
  <c r="G21" i="41"/>
  <c r="G22" i="41" s="1"/>
  <c r="F21" i="41"/>
  <c r="F22" i="41" s="1"/>
  <c r="E21" i="41"/>
  <c r="E22" i="41" s="1"/>
  <c r="C27" i="52"/>
  <c r="D27" i="52"/>
  <c r="B27" i="52"/>
  <c r="E16" i="66"/>
  <c r="F10" i="66"/>
  <c r="F16" i="66" s="1"/>
  <c r="G10" i="66"/>
  <c r="G16" i="66" s="1"/>
  <c r="E10" i="66"/>
  <c r="E13" i="66"/>
  <c r="K43" i="236"/>
  <c r="H43" i="236"/>
  <c r="E43" i="236"/>
  <c r="K42" i="236"/>
  <c r="H42" i="236"/>
  <c r="E42" i="236"/>
  <c r="K41" i="236"/>
  <c r="H41" i="236"/>
  <c r="E41" i="236"/>
  <c r="K40" i="236"/>
  <c r="H40" i="236"/>
  <c r="E40" i="236"/>
  <c r="K39" i="236"/>
  <c r="H39" i="236"/>
  <c r="E39" i="236"/>
  <c r="K38" i="236"/>
  <c r="H38" i="236"/>
  <c r="E38" i="236"/>
  <c r="K37" i="236"/>
  <c r="H37" i="236"/>
  <c r="E37" i="236"/>
  <c r="K36" i="236"/>
  <c r="K35" i="236" s="1"/>
  <c r="H36" i="236"/>
  <c r="H35" i="236" s="1"/>
  <c r="H44" i="236" s="1"/>
  <c r="H45" i="236" s="1"/>
  <c r="E36" i="236"/>
  <c r="E35" i="236" s="1"/>
  <c r="K34" i="236"/>
  <c r="K33" i="236" s="1"/>
  <c r="H34" i="236"/>
  <c r="E34" i="236"/>
  <c r="E33" i="236" s="1"/>
  <c r="H33" i="236"/>
  <c r="K32" i="236"/>
  <c r="H32" i="236"/>
  <c r="E32" i="236"/>
  <c r="K31" i="236"/>
  <c r="H31" i="236"/>
  <c r="E31" i="236"/>
  <c r="K30" i="236"/>
  <c r="H30" i="236"/>
  <c r="E30" i="236"/>
  <c r="K29" i="236"/>
  <c r="H29" i="236"/>
  <c r="E29" i="236"/>
  <c r="K28" i="236"/>
  <c r="H28" i="236"/>
  <c r="E28" i="236"/>
  <c r="K27" i="236"/>
  <c r="H27" i="236"/>
  <c r="E27" i="236"/>
  <c r="K26" i="236"/>
  <c r="H26" i="236"/>
  <c r="K25" i="236"/>
  <c r="H25" i="236"/>
  <c r="E25" i="236"/>
  <c r="E22" i="236" s="1"/>
  <c r="E24" i="236"/>
  <c r="K23" i="236"/>
  <c r="H23" i="236"/>
  <c r="H22" i="236" s="1"/>
  <c r="E23" i="236"/>
  <c r="K21" i="236"/>
  <c r="H21" i="236"/>
  <c r="E21" i="236"/>
  <c r="K20" i="236"/>
  <c r="H20" i="236"/>
  <c r="E20" i="236"/>
  <c r="K19" i="236"/>
  <c r="H19" i="236"/>
  <c r="E19" i="236"/>
  <c r="K18" i="236"/>
  <c r="H18" i="236"/>
  <c r="E18" i="236"/>
  <c r="K17" i="236"/>
  <c r="H17" i="236"/>
  <c r="E17" i="236"/>
  <c r="K16" i="236"/>
  <c r="H16" i="236"/>
  <c r="E16" i="236"/>
  <c r="K15" i="236"/>
  <c r="H15" i="236"/>
  <c r="E15" i="236"/>
  <c r="K14" i="236"/>
  <c r="H14" i="236"/>
  <c r="E14" i="236"/>
  <c r="K13" i="236"/>
  <c r="K12" i="236" s="1"/>
  <c r="H13" i="236"/>
  <c r="H12" i="236" s="1"/>
  <c r="E13" i="236"/>
  <c r="E12" i="236" s="1"/>
  <c r="K36" i="235"/>
  <c r="H36" i="235"/>
  <c r="E36" i="235"/>
  <c r="K35" i="235"/>
  <c r="K34" i="235"/>
  <c r="K33" i="235"/>
  <c r="H33" i="235"/>
  <c r="E33" i="235"/>
  <c r="K32" i="235"/>
  <c r="H32" i="235"/>
  <c r="E32" i="235"/>
  <c r="K31" i="235"/>
  <c r="H31" i="235"/>
  <c r="E31" i="235"/>
  <c r="K30" i="235"/>
  <c r="H30" i="235"/>
  <c r="E30" i="235"/>
  <c r="K29" i="235"/>
  <c r="H29" i="235"/>
  <c r="E29" i="235"/>
  <c r="K28" i="235"/>
  <c r="H28" i="235"/>
  <c r="E28" i="235"/>
  <c r="K27" i="235"/>
  <c r="H27" i="235"/>
  <c r="E27" i="235"/>
  <c r="K26" i="235"/>
  <c r="H26" i="235"/>
  <c r="E26" i="235"/>
  <c r="K25" i="235"/>
  <c r="H25" i="235"/>
  <c r="E25" i="235"/>
  <c r="K24" i="235"/>
  <c r="H24" i="235"/>
  <c r="E24" i="235"/>
  <c r="K23" i="235"/>
  <c r="H23" i="235"/>
  <c r="E23" i="235"/>
  <c r="K22" i="235"/>
  <c r="H22" i="235"/>
  <c r="E22" i="235"/>
  <c r="K21" i="235"/>
  <c r="H21" i="235"/>
  <c r="E21" i="235"/>
  <c r="K20" i="235"/>
  <c r="H20" i="235"/>
  <c r="E20" i="235"/>
  <c r="K19" i="235"/>
  <c r="H19" i="235"/>
  <c r="E19" i="235"/>
  <c r="K18" i="235"/>
  <c r="H18" i="235"/>
  <c r="E18" i="235"/>
  <c r="K17" i="235"/>
  <c r="H17" i="235"/>
  <c r="E17" i="235"/>
  <c r="K16" i="235"/>
  <c r="H16" i="235"/>
  <c r="E16" i="235"/>
  <c r="K15" i="235"/>
  <c r="H15" i="235"/>
  <c r="E15" i="235"/>
  <c r="K14" i="235"/>
  <c r="H14" i="235"/>
  <c r="E14" i="235"/>
  <c r="K13" i="235"/>
  <c r="H13" i="235"/>
  <c r="E13" i="235"/>
  <c r="K12" i="235"/>
  <c r="H12" i="235"/>
  <c r="E12" i="235"/>
  <c r="K11" i="235"/>
  <c r="H11" i="235"/>
  <c r="H37" i="235" s="1"/>
  <c r="H38" i="235" s="1"/>
  <c r="E11" i="235"/>
  <c r="M18" i="224"/>
  <c r="J18" i="224"/>
  <c r="G18" i="224"/>
  <c r="G20" i="224" s="1"/>
  <c r="N80" i="234"/>
  <c r="H80" i="234"/>
  <c r="J80" i="234" s="1"/>
  <c r="H79" i="234"/>
  <c r="J79" i="234" s="1"/>
  <c r="J78" i="234"/>
  <c r="L78" i="234" s="1"/>
  <c r="N78" i="234" s="1"/>
  <c r="H78" i="234"/>
  <c r="H77" i="234"/>
  <c r="J77" i="234" s="1"/>
  <c r="L77" i="234" s="1"/>
  <c r="N77" i="234" s="1"/>
  <c r="H76" i="234"/>
  <c r="J76" i="234" s="1"/>
  <c r="J75" i="234"/>
  <c r="L75" i="234" s="1"/>
  <c r="N75" i="234" s="1"/>
  <c r="H75" i="234"/>
  <c r="H74" i="234"/>
  <c r="J74" i="234" s="1"/>
  <c r="L74" i="234" s="1"/>
  <c r="N74" i="234" s="1"/>
  <c r="T73" i="234"/>
  <c r="Q73" i="234"/>
  <c r="H73" i="234"/>
  <c r="J73" i="234" s="1"/>
  <c r="L73" i="234" s="1"/>
  <c r="N73" i="234" s="1"/>
  <c r="N72" i="234"/>
  <c r="H72" i="234"/>
  <c r="J72" i="234" s="1"/>
  <c r="H71" i="234"/>
  <c r="J71" i="234" s="1"/>
  <c r="T70" i="234"/>
  <c r="H70" i="234"/>
  <c r="J70" i="234" s="1"/>
  <c r="C70" i="234"/>
  <c r="N68" i="234"/>
  <c r="H68" i="234"/>
  <c r="C68" i="234"/>
  <c r="H67" i="234"/>
  <c r="C67" i="234"/>
  <c r="H66" i="234"/>
  <c r="C66" i="234"/>
  <c r="L66" i="234" s="1"/>
  <c r="N66" i="234" s="1"/>
  <c r="H65" i="234"/>
  <c r="C65" i="234"/>
  <c r="H64" i="234"/>
  <c r="C64" i="234"/>
  <c r="L63" i="234"/>
  <c r="N63" i="234" s="1"/>
  <c r="H63" i="234"/>
  <c r="C63" i="234"/>
  <c r="H62" i="234"/>
  <c r="C62" i="234"/>
  <c r="L62" i="234" s="1"/>
  <c r="N62" i="234" s="1"/>
  <c r="H61" i="234"/>
  <c r="L61" i="234" s="1"/>
  <c r="N61" i="234" s="1"/>
  <c r="H60" i="234"/>
  <c r="C60" i="234"/>
  <c r="Q59" i="234"/>
  <c r="H59" i="234"/>
  <c r="C59" i="234"/>
  <c r="L59" i="234" s="1"/>
  <c r="N59" i="234" s="1"/>
  <c r="Q58" i="234"/>
  <c r="L58" i="234"/>
  <c r="N58" i="234" s="1"/>
  <c r="H58" i="234"/>
  <c r="C58" i="234"/>
  <c r="H57" i="234"/>
  <c r="C57" i="234"/>
  <c r="L57" i="234" s="1"/>
  <c r="N57" i="234" s="1"/>
  <c r="H56" i="234"/>
  <c r="C56" i="234"/>
  <c r="H55" i="234"/>
  <c r="L55" i="234" s="1"/>
  <c r="N55" i="234" s="1"/>
  <c r="C55" i="234"/>
  <c r="H54" i="234"/>
  <c r="C54" i="234"/>
  <c r="L54" i="234" s="1"/>
  <c r="N54" i="234" s="1"/>
  <c r="H53" i="234"/>
  <c r="L53" i="234" s="1"/>
  <c r="N53" i="234" s="1"/>
  <c r="C53" i="234"/>
  <c r="H52" i="234"/>
  <c r="C52" i="234"/>
  <c r="L52" i="234" s="1"/>
  <c r="N52" i="234" s="1"/>
  <c r="H51" i="234"/>
  <c r="C51" i="234"/>
  <c r="L51" i="234" s="1"/>
  <c r="N51" i="234" s="1"/>
  <c r="H50" i="234"/>
  <c r="C50" i="234"/>
  <c r="H49" i="234"/>
  <c r="C49" i="234"/>
  <c r="L49" i="234" s="1"/>
  <c r="N49" i="234" s="1"/>
  <c r="H48" i="234"/>
  <c r="C48" i="234"/>
  <c r="H47" i="234"/>
  <c r="C47" i="234"/>
  <c r="L46" i="234"/>
  <c r="N46" i="234" s="1"/>
  <c r="H46" i="234"/>
  <c r="C46" i="234"/>
  <c r="H45" i="234"/>
  <c r="C45" i="234"/>
  <c r="L45" i="234" s="1"/>
  <c r="N45" i="234" s="1"/>
  <c r="H44" i="234"/>
  <c r="C44" i="234"/>
  <c r="H43" i="234"/>
  <c r="L43" i="234" s="1"/>
  <c r="N43" i="234" s="1"/>
  <c r="C43" i="234"/>
  <c r="H42" i="234"/>
  <c r="C42" i="234"/>
  <c r="L42" i="234" s="1"/>
  <c r="N42" i="234" s="1"/>
  <c r="H41" i="234"/>
  <c r="L41" i="234" s="1"/>
  <c r="N41" i="234" s="1"/>
  <c r="C41" i="234"/>
  <c r="H40" i="234"/>
  <c r="C40" i="234"/>
  <c r="L40" i="234" s="1"/>
  <c r="N40" i="234" s="1"/>
  <c r="H39" i="234"/>
  <c r="C39" i="234"/>
  <c r="L39" i="234" s="1"/>
  <c r="N39" i="234" s="1"/>
  <c r="H38" i="234"/>
  <c r="C38" i="234"/>
  <c r="H37" i="234"/>
  <c r="C37" i="234"/>
  <c r="L37" i="234" s="1"/>
  <c r="N37" i="234" s="1"/>
  <c r="H36" i="234"/>
  <c r="C36" i="234"/>
  <c r="H35" i="234"/>
  <c r="C35" i="234"/>
  <c r="L34" i="234"/>
  <c r="N34" i="234" s="1"/>
  <c r="H34" i="234"/>
  <c r="C34" i="234"/>
  <c r="H33" i="234"/>
  <c r="C33" i="234"/>
  <c r="L33" i="234" s="1"/>
  <c r="N33" i="234" s="1"/>
  <c r="H32" i="234"/>
  <c r="C32" i="234"/>
  <c r="H31" i="234"/>
  <c r="L31" i="234" s="1"/>
  <c r="N31" i="234" s="1"/>
  <c r="C31" i="234"/>
  <c r="H30" i="234"/>
  <c r="C30" i="234"/>
  <c r="L30" i="234" s="1"/>
  <c r="N30" i="234" s="1"/>
  <c r="H29" i="234"/>
  <c r="L29" i="234" s="1"/>
  <c r="N29" i="234" s="1"/>
  <c r="C29" i="234"/>
  <c r="H28" i="234"/>
  <c r="C28" i="234"/>
  <c r="L28" i="234" s="1"/>
  <c r="N28" i="234" s="1"/>
  <c r="H27" i="234"/>
  <c r="C27" i="234"/>
  <c r="L27" i="234" s="1"/>
  <c r="N27" i="234" s="1"/>
  <c r="H26" i="234"/>
  <c r="C26" i="234"/>
  <c r="H25" i="234"/>
  <c r="C25" i="234"/>
  <c r="L25" i="234" s="1"/>
  <c r="N25" i="234" s="1"/>
  <c r="H24" i="234"/>
  <c r="C24" i="234"/>
  <c r="H23" i="234"/>
  <c r="C23" i="234"/>
  <c r="L22" i="234"/>
  <c r="N22" i="234" s="1"/>
  <c r="H22" i="234"/>
  <c r="C22" i="234"/>
  <c r="T21" i="234"/>
  <c r="T81" i="234" s="1"/>
  <c r="T82" i="234" s="1"/>
  <c r="Q21" i="234"/>
  <c r="Q81" i="234" s="1"/>
  <c r="Q82" i="234" s="1"/>
  <c r="H21" i="234"/>
  <c r="C21" i="234"/>
  <c r="L21" i="234" s="1"/>
  <c r="N21" i="234" s="1"/>
  <c r="H20" i="234"/>
  <c r="C20" i="234"/>
  <c r="H19" i="234"/>
  <c r="C19" i="234"/>
  <c r="L18" i="234"/>
  <c r="N18" i="234" s="1"/>
  <c r="H18" i="234"/>
  <c r="C18" i="234"/>
  <c r="H17" i="234"/>
  <c r="C17" i="234"/>
  <c r="L17" i="234" s="1"/>
  <c r="N17" i="234" s="1"/>
  <c r="H16" i="234"/>
  <c r="C16" i="234"/>
  <c r="H15" i="234"/>
  <c r="L15" i="234" s="1"/>
  <c r="N15" i="234" s="1"/>
  <c r="C15" i="234"/>
  <c r="H14" i="234"/>
  <c r="C14" i="234"/>
  <c r="L14" i="234" s="1"/>
  <c r="N14" i="234" s="1"/>
  <c r="L50" i="234" l="1"/>
  <c r="N50" i="234" s="1"/>
  <c r="L67" i="234"/>
  <c r="N67" i="234" s="1"/>
  <c r="L19" i="234"/>
  <c r="N19" i="234" s="1"/>
  <c r="L23" i="234"/>
  <c r="N23" i="234" s="1"/>
  <c r="L35" i="234"/>
  <c r="N35" i="234" s="1"/>
  <c r="L47" i="234"/>
  <c r="N47" i="234" s="1"/>
  <c r="L60" i="234"/>
  <c r="N60" i="234" s="1"/>
  <c r="L64" i="234"/>
  <c r="N64" i="234" s="1"/>
  <c r="K22" i="236"/>
  <c r="F13" i="66"/>
  <c r="K42" i="241"/>
  <c r="K43" i="241" s="1"/>
  <c r="H32" i="240"/>
  <c r="H33" i="240" s="1"/>
  <c r="G75" i="242"/>
  <c r="L16" i="234"/>
  <c r="N16" i="234" s="1"/>
  <c r="L20" i="234"/>
  <c r="N20" i="234" s="1"/>
  <c r="L24" i="234"/>
  <c r="N24" i="234" s="1"/>
  <c r="L32" i="234"/>
  <c r="N32" i="234" s="1"/>
  <c r="L36" i="234"/>
  <c r="N36" i="234" s="1"/>
  <c r="L44" i="234"/>
  <c r="N44" i="234" s="1"/>
  <c r="L48" i="234"/>
  <c r="N48" i="234" s="1"/>
  <c r="L56" i="234"/>
  <c r="N56" i="234" s="1"/>
  <c r="L65" i="234"/>
  <c r="N65" i="234" s="1"/>
  <c r="E37" i="235"/>
  <c r="E38" i="235" s="1"/>
  <c r="G25" i="238"/>
  <c r="G26" i="238" s="1"/>
  <c r="K32" i="240"/>
  <c r="K33" i="240" s="1"/>
  <c r="L26" i="234"/>
  <c r="N26" i="234" s="1"/>
  <c r="L38" i="234"/>
  <c r="N38" i="234" s="1"/>
  <c r="G13" i="66"/>
  <c r="M25" i="238"/>
  <c r="M26" i="238" s="1"/>
  <c r="H42" i="241"/>
  <c r="H43" i="241" s="1"/>
  <c r="E32" i="240"/>
  <c r="E33" i="240" s="1"/>
  <c r="M20" i="224"/>
  <c r="J20" i="224"/>
  <c r="K37" i="235"/>
  <c r="K38" i="235" s="1"/>
  <c r="J75" i="242"/>
  <c r="F10" i="135" s="1"/>
  <c r="F11" i="135" s="1"/>
  <c r="M76" i="242"/>
  <c r="G10" i="135"/>
  <c r="G11" i="135" s="1"/>
  <c r="G76" i="242"/>
  <c r="E10" i="135"/>
  <c r="E11" i="135" s="1"/>
  <c r="G10" i="97"/>
  <c r="G11" i="97" s="1"/>
  <c r="E10" i="97"/>
  <c r="E11" i="97" s="1"/>
  <c r="G18" i="237"/>
  <c r="G19" i="237" s="1"/>
  <c r="G20" i="237" s="1"/>
  <c r="J18" i="237"/>
  <c r="M18" i="237"/>
  <c r="M19" i="237" s="1"/>
  <c r="M20" i="237" s="1"/>
  <c r="J19" i="237"/>
  <c r="J20" i="237" s="1"/>
  <c r="K44" i="236"/>
  <c r="K45" i="236" s="1"/>
  <c r="E44" i="236"/>
  <c r="E45" i="236" s="1"/>
  <c r="L70" i="234"/>
  <c r="N70" i="234" s="1"/>
  <c r="N81" i="234" s="1"/>
  <c r="N82" i="234" s="1"/>
  <c r="L71" i="234"/>
  <c r="N71" i="234" s="1"/>
  <c r="L76" i="234"/>
  <c r="N76" i="234" s="1"/>
  <c r="L79" i="234"/>
  <c r="N79" i="234" s="1"/>
  <c r="G21" i="237" l="1"/>
  <c r="E10" i="94"/>
  <c r="E11" i="94" s="1"/>
  <c r="F10" i="97"/>
  <c r="F11" i="97" s="1"/>
  <c r="J21" i="237"/>
  <c r="F10" i="94"/>
  <c r="F11" i="94" s="1"/>
  <c r="M21" i="237"/>
  <c r="G10" i="94"/>
  <c r="G11" i="94" s="1"/>
  <c r="J76" i="242"/>
  <c r="F11" i="63" l="1"/>
  <c r="F16" i="63" s="1"/>
  <c r="G11" i="63"/>
  <c r="G16" i="63" s="1"/>
  <c r="E11" i="63"/>
  <c r="F13" i="61"/>
  <c r="G13" i="61"/>
  <c r="E13" i="61"/>
  <c r="F16" i="61"/>
  <c r="G16" i="61"/>
  <c r="E16" i="61"/>
  <c r="G17" i="61" l="1"/>
  <c r="G24" i="61" s="1"/>
  <c r="F17" i="61"/>
  <c r="F24" i="61" s="1"/>
  <c r="E17" i="61"/>
  <c r="E24" i="61" s="1"/>
  <c r="E16" i="63"/>
  <c r="F18" i="61" l="1"/>
  <c r="E18" i="61"/>
  <c r="G18" i="61"/>
  <c r="F280" i="38"/>
  <c r="G280" i="38"/>
  <c r="E280" i="38"/>
  <c r="F225" i="38"/>
  <c r="G225" i="38"/>
  <c r="E225" i="38"/>
  <c r="G24" i="60"/>
  <c r="E21" i="60"/>
  <c r="F16" i="60"/>
  <c r="F22" i="60" s="1"/>
  <c r="F25" i="60" s="1"/>
  <c r="F170" i="38" s="1"/>
  <c r="G16" i="60"/>
  <c r="G22" i="60" s="1"/>
  <c r="G25" i="60" s="1"/>
  <c r="G170" i="38" s="1"/>
  <c r="E16" i="60"/>
  <c r="F19" i="57"/>
  <c r="G19" i="57"/>
  <c r="E19" i="57"/>
  <c r="F13" i="56"/>
  <c r="F16" i="56" s="1"/>
  <c r="G13" i="56"/>
  <c r="E13" i="56"/>
  <c r="E16" i="56" s="1"/>
  <c r="F17" i="55"/>
  <c r="F21" i="55" s="1"/>
  <c r="F218" i="38" s="1"/>
  <c r="F108" i="38" s="1"/>
  <c r="G17" i="55"/>
  <c r="G21" i="55" s="1"/>
  <c r="E17" i="55"/>
  <c r="F124" i="38"/>
  <c r="G124" i="38"/>
  <c r="E124" i="38"/>
  <c r="F535" i="38"/>
  <c r="F532" i="38" s="1"/>
  <c r="F533" i="38"/>
  <c r="M12" i="231"/>
  <c r="G535" i="38" s="1"/>
  <c r="J12" i="231"/>
  <c r="G12" i="231"/>
  <c r="E535" i="38" s="1"/>
  <c r="M11" i="231"/>
  <c r="J11" i="231"/>
  <c r="G11" i="231"/>
  <c r="M10" i="231"/>
  <c r="J10" i="231"/>
  <c r="F534" i="38" s="1"/>
  <c r="G10" i="231"/>
  <c r="M9" i="231"/>
  <c r="M13" i="231" s="1"/>
  <c r="M14" i="231" s="1"/>
  <c r="J9" i="231"/>
  <c r="G9" i="231"/>
  <c r="G346" i="38"/>
  <c r="G293" i="38"/>
  <c r="F293" i="38"/>
  <c r="G292" i="38"/>
  <c r="F292" i="38"/>
  <c r="E293" i="38"/>
  <c r="E292" i="38"/>
  <c r="G291" i="38"/>
  <c r="F291" i="38"/>
  <c r="E291" i="38"/>
  <c r="F238" i="38"/>
  <c r="G238" i="38"/>
  <c r="E238" i="38"/>
  <c r="G237" i="38"/>
  <c r="F237" i="38"/>
  <c r="E237" i="38"/>
  <c r="F236" i="38"/>
  <c r="F235" i="38" s="1"/>
  <c r="E236" i="38"/>
  <c r="G183" i="38"/>
  <c r="F183" i="38"/>
  <c r="E183" i="38"/>
  <c r="F182" i="38"/>
  <c r="G181" i="38"/>
  <c r="F181" i="38"/>
  <c r="E181" i="38"/>
  <c r="M11" i="230"/>
  <c r="G347" i="38" s="1"/>
  <c r="J11" i="230"/>
  <c r="F347" i="38" s="1"/>
  <c r="G11" i="230"/>
  <c r="E347" i="38" s="1"/>
  <c r="M10" i="230"/>
  <c r="J10" i="230"/>
  <c r="F346" i="38" s="1"/>
  <c r="G10" i="230"/>
  <c r="E346" i="38" s="1"/>
  <c r="M9" i="230"/>
  <c r="J9" i="230"/>
  <c r="F345" i="38" s="1"/>
  <c r="G9" i="230"/>
  <c r="G12" i="230" s="1"/>
  <c r="G13" i="230" s="1"/>
  <c r="M12" i="229"/>
  <c r="G401" i="38" s="1"/>
  <c r="J12" i="229"/>
  <c r="F401" i="38" s="1"/>
  <c r="G12" i="229"/>
  <c r="E401" i="38" s="1"/>
  <c r="M11" i="229"/>
  <c r="J11" i="229"/>
  <c r="G11" i="229"/>
  <c r="M10" i="229"/>
  <c r="J10" i="229"/>
  <c r="F400" i="38" s="1"/>
  <c r="G10" i="229"/>
  <c r="M9" i="229"/>
  <c r="G399" i="38" s="1"/>
  <c r="J9" i="229"/>
  <c r="F399" i="38" s="1"/>
  <c r="G9" i="229"/>
  <c r="E399" i="38" s="1"/>
  <c r="M12" i="228"/>
  <c r="G454" i="38" s="1"/>
  <c r="J12" i="228"/>
  <c r="F454" i="38" s="1"/>
  <c r="G12" i="228"/>
  <c r="E454" i="38" s="1"/>
  <c r="M11" i="228"/>
  <c r="J11" i="228"/>
  <c r="G11" i="228"/>
  <c r="M10" i="228"/>
  <c r="J10" i="228"/>
  <c r="F453" i="38" s="1"/>
  <c r="G10" i="228"/>
  <c r="M9" i="228"/>
  <c r="G452" i="38" s="1"/>
  <c r="J9" i="228"/>
  <c r="F452" i="38" s="1"/>
  <c r="G9" i="228"/>
  <c r="E452" i="38" s="1"/>
  <c r="E290" i="38"/>
  <c r="M9" i="224"/>
  <c r="J9" i="224"/>
  <c r="J23" i="224" s="1"/>
  <c r="G9" i="224"/>
  <c r="G9" i="220"/>
  <c r="G12" i="220" s="1"/>
  <c r="G13" i="220" s="1"/>
  <c r="F249" i="38"/>
  <c r="F248" i="38" s="1"/>
  <c r="G249" i="38"/>
  <c r="F250" i="38"/>
  <c r="G250" i="38"/>
  <c r="E250" i="38"/>
  <c r="E249" i="38"/>
  <c r="F139" i="38"/>
  <c r="G139" i="38"/>
  <c r="F140" i="38"/>
  <c r="G140" i="38"/>
  <c r="F194" i="38"/>
  <c r="G194" i="38"/>
  <c r="G193" i="38" s="1"/>
  <c r="F195" i="38"/>
  <c r="F85" i="38" s="1"/>
  <c r="G195" i="38"/>
  <c r="E195" i="38"/>
  <c r="E194" i="38"/>
  <c r="E193" i="38" s="1"/>
  <c r="E140" i="38"/>
  <c r="E139" i="38"/>
  <c r="E138" i="38" s="1"/>
  <c r="E25" i="41"/>
  <c r="E26" i="41" s="1"/>
  <c r="E13" i="166"/>
  <c r="E14" i="166" s="1"/>
  <c r="E13" i="93"/>
  <c r="E335" i="38"/>
  <c r="E492" i="38"/>
  <c r="F492" i="38"/>
  <c r="G492" i="38"/>
  <c r="F491" i="38"/>
  <c r="G491" i="38"/>
  <c r="E491" i="38"/>
  <c r="E462" i="38"/>
  <c r="F461" i="38"/>
  <c r="G461" i="38"/>
  <c r="E461" i="38"/>
  <c r="E459" i="38" s="1"/>
  <c r="E58" i="38" s="1"/>
  <c r="F460" i="38"/>
  <c r="G460" i="38"/>
  <c r="E460" i="38"/>
  <c r="E411" i="38"/>
  <c r="F411" i="38"/>
  <c r="G411" i="38"/>
  <c r="F410" i="38"/>
  <c r="G410" i="38"/>
  <c r="E410" i="38"/>
  <c r="E358" i="38"/>
  <c r="F358" i="38"/>
  <c r="G358" i="38"/>
  <c r="F357" i="38"/>
  <c r="G357" i="38"/>
  <c r="E357" i="38"/>
  <c r="F303" i="38"/>
  <c r="G303" i="38"/>
  <c r="F304" i="38"/>
  <c r="G304" i="38"/>
  <c r="E304" i="38"/>
  <c r="E303" i="38"/>
  <c r="F288" i="38"/>
  <c r="G288" i="38"/>
  <c r="E288" i="38"/>
  <c r="F287" i="38"/>
  <c r="G287" i="38"/>
  <c r="E287" i="38"/>
  <c r="F286" i="38"/>
  <c r="G286" i="38"/>
  <c r="E286" i="38"/>
  <c r="E121" i="38" s="1"/>
  <c r="F285" i="38"/>
  <c r="G285" i="38"/>
  <c r="E285" i="38"/>
  <c r="F284" i="38"/>
  <c r="G284" i="38"/>
  <c r="E284" i="38"/>
  <c r="F283" i="38"/>
  <c r="G283" i="38"/>
  <c r="E283" i="38"/>
  <c r="F282" i="38"/>
  <c r="F117" i="38" s="1"/>
  <c r="G282" i="38"/>
  <c r="E282" i="38"/>
  <c r="F281" i="38"/>
  <c r="G281" i="38"/>
  <c r="E281" i="38"/>
  <c r="F278" i="38"/>
  <c r="G278" i="38"/>
  <c r="E278" i="38"/>
  <c r="F277" i="38"/>
  <c r="G277" i="38"/>
  <c r="E277" i="38"/>
  <c r="F276" i="38"/>
  <c r="G276" i="38"/>
  <c r="E276" i="38"/>
  <c r="E111" i="38" s="1"/>
  <c r="F275" i="38"/>
  <c r="G275" i="38"/>
  <c r="E275" i="38"/>
  <c r="F274" i="38"/>
  <c r="F109" i="38" s="1"/>
  <c r="G274" i="38"/>
  <c r="E274" i="38"/>
  <c r="F273" i="38"/>
  <c r="G273" i="38"/>
  <c r="E273" i="38"/>
  <c r="F272" i="38"/>
  <c r="G272" i="38"/>
  <c r="E272" i="38"/>
  <c r="G271" i="38"/>
  <c r="F271" i="38"/>
  <c r="E271" i="38"/>
  <c r="G270" i="38"/>
  <c r="G105" i="38" s="1"/>
  <c r="F270" i="38"/>
  <c r="E270" i="38"/>
  <c r="E105" i="38" s="1"/>
  <c r="F268" i="38"/>
  <c r="G268" i="38"/>
  <c r="G103" i="38" s="1"/>
  <c r="E268" i="38"/>
  <c r="F267" i="38"/>
  <c r="F102" i="38" s="1"/>
  <c r="G267" i="38"/>
  <c r="E267" i="38"/>
  <c r="E102" i="38" s="1"/>
  <c r="F258" i="38"/>
  <c r="G258" i="38"/>
  <c r="E258" i="38"/>
  <c r="F257" i="38"/>
  <c r="G257" i="38"/>
  <c r="E257" i="38"/>
  <c r="F256" i="38"/>
  <c r="G256" i="38"/>
  <c r="E256" i="38"/>
  <c r="F255" i="38"/>
  <c r="G255" i="38"/>
  <c r="E255" i="38"/>
  <c r="E253" i="38" s="1"/>
  <c r="F254" i="38"/>
  <c r="G254" i="38"/>
  <c r="E254" i="38"/>
  <c r="F251" i="38"/>
  <c r="G251" i="38"/>
  <c r="E251" i="38"/>
  <c r="F246" i="38"/>
  <c r="G246" i="38"/>
  <c r="E246" i="38"/>
  <c r="F245" i="38"/>
  <c r="F80" i="38" s="1"/>
  <c r="G245" i="38"/>
  <c r="E245" i="38"/>
  <c r="E80" i="38" s="1"/>
  <c r="F244" i="38"/>
  <c r="G244" i="38"/>
  <c r="E244" i="38"/>
  <c r="F241" i="38"/>
  <c r="G241" i="38"/>
  <c r="E241" i="38"/>
  <c r="F233" i="38"/>
  <c r="G233" i="38"/>
  <c r="G123" i="38" s="1"/>
  <c r="E233" i="38"/>
  <c r="F232" i="38"/>
  <c r="G232" i="38"/>
  <c r="E232" i="38"/>
  <c r="F231" i="38"/>
  <c r="G231" i="38"/>
  <c r="G121" i="38" s="1"/>
  <c r="E231" i="38"/>
  <c r="F230" i="38"/>
  <c r="G230" i="38"/>
  <c r="E230" i="38"/>
  <c r="F229" i="38"/>
  <c r="G229" i="38"/>
  <c r="G119" i="38" s="1"/>
  <c r="E229" i="38"/>
  <c r="F228" i="38"/>
  <c r="G228" i="38"/>
  <c r="E228" i="38"/>
  <c r="E118" i="38" s="1"/>
  <c r="F227" i="38"/>
  <c r="G227" i="38"/>
  <c r="G117" i="38" s="1"/>
  <c r="E227" i="38"/>
  <c r="F226" i="38"/>
  <c r="F224" i="38" s="1"/>
  <c r="G226" i="38"/>
  <c r="E226" i="38"/>
  <c r="F223" i="38"/>
  <c r="G223" i="38"/>
  <c r="E223" i="38"/>
  <c r="F222" i="38"/>
  <c r="G222" i="38"/>
  <c r="E222" i="38"/>
  <c r="F221" i="38"/>
  <c r="G221" i="38"/>
  <c r="G111" i="38" s="1"/>
  <c r="E221" i="38"/>
  <c r="F219" i="38"/>
  <c r="G219" i="38"/>
  <c r="E219" i="38"/>
  <c r="G218" i="38"/>
  <c r="F217" i="38"/>
  <c r="G217" i="38"/>
  <c r="E217" i="38"/>
  <c r="G215" i="38"/>
  <c r="F215" i="38"/>
  <c r="E215" i="38"/>
  <c r="F213" i="38"/>
  <c r="G213" i="38"/>
  <c r="E213" i="38"/>
  <c r="F212" i="38"/>
  <c r="G212" i="38"/>
  <c r="E212" i="38"/>
  <c r="F203" i="38"/>
  <c r="G203" i="38"/>
  <c r="E203" i="38"/>
  <c r="F202" i="38"/>
  <c r="G202" i="38"/>
  <c r="E202" i="38"/>
  <c r="F201" i="38"/>
  <c r="G201" i="38"/>
  <c r="E201" i="38"/>
  <c r="F191" i="38"/>
  <c r="G191" i="38"/>
  <c r="E191" i="38"/>
  <c r="F190" i="38"/>
  <c r="G190" i="38"/>
  <c r="E190" i="38"/>
  <c r="F189" i="38"/>
  <c r="G189" i="38"/>
  <c r="E189" i="38"/>
  <c r="E77" i="38"/>
  <c r="F186" i="38"/>
  <c r="G186" i="38"/>
  <c r="E186" i="38"/>
  <c r="F178" i="38"/>
  <c r="G178" i="38"/>
  <c r="E178" i="38"/>
  <c r="F177" i="38"/>
  <c r="G177" i="38"/>
  <c r="E177" i="38"/>
  <c r="F176" i="38"/>
  <c r="G176" i="38"/>
  <c r="E176" i="38"/>
  <c r="F175" i="38"/>
  <c r="G175" i="38"/>
  <c r="E175" i="38"/>
  <c r="F174" i="38"/>
  <c r="G174" i="38"/>
  <c r="E174" i="38"/>
  <c r="F173" i="38"/>
  <c r="G173" i="38"/>
  <c r="E173" i="38"/>
  <c r="F172" i="38"/>
  <c r="G172" i="38"/>
  <c r="E172" i="38"/>
  <c r="F171" i="38"/>
  <c r="G171" i="38"/>
  <c r="E171" i="38"/>
  <c r="F168" i="38"/>
  <c r="G168" i="38"/>
  <c r="E168" i="38"/>
  <c r="F167" i="38"/>
  <c r="G167" i="38"/>
  <c r="E167" i="38"/>
  <c r="F166" i="38"/>
  <c r="G166" i="38"/>
  <c r="E166" i="38"/>
  <c r="F165" i="38"/>
  <c r="G165" i="38"/>
  <c r="E165" i="38"/>
  <c r="F164" i="38"/>
  <c r="E164" i="38"/>
  <c r="F163" i="38"/>
  <c r="G163" i="38"/>
  <c r="E163" i="38"/>
  <c r="F162" i="38"/>
  <c r="G162" i="38"/>
  <c r="E162" i="38"/>
  <c r="G161" i="38"/>
  <c r="F161" i="38"/>
  <c r="E161" i="38"/>
  <c r="G160" i="38"/>
  <c r="F160" i="38"/>
  <c r="E160" i="38"/>
  <c r="F158" i="38"/>
  <c r="G158" i="38"/>
  <c r="E158" i="38"/>
  <c r="E103" i="38" s="1"/>
  <c r="F157" i="38"/>
  <c r="G157" i="38"/>
  <c r="G102" i="38" s="1"/>
  <c r="E157" i="38"/>
  <c r="F148" i="38"/>
  <c r="G148" i="38"/>
  <c r="E148" i="38"/>
  <c r="E93" i="38" s="1"/>
  <c r="F147" i="38"/>
  <c r="G147" i="38"/>
  <c r="E147" i="38"/>
  <c r="F145" i="38"/>
  <c r="G145" i="38"/>
  <c r="E145" i="38"/>
  <c r="F144" i="38"/>
  <c r="G144" i="38"/>
  <c r="E144" i="38"/>
  <c r="F141" i="38"/>
  <c r="G141" i="38"/>
  <c r="G86" i="38" s="1"/>
  <c r="E141" i="38"/>
  <c r="F136" i="38"/>
  <c r="G136" i="38"/>
  <c r="E136" i="38"/>
  <c r="E81" i="38" s="1"/>
  <c r="F135" i="38"/>
  <c r="G135" i="38"/>
  <c r="E135" i="38"/>
  <c r="F134" i="38"/>
  <c r="G134" i="38"/>
  <c r="E134" i="38"/>
  <c r="F77" i="38"/>
  <c r="G77" i="38"/>
  <c r="F131" i="38"/>
  <c r="G131" i="38"/>
  <c r="E131" i="38"/>
  <c r="M11" i="222"/>
  <c r="G513" i="38" s="1"/>
  <c r="J11" i="222"/>
  <c r="F513" i="38" s="1"/>
  <c r="G11" i="222"/>
  <c r="E513" i="38"/>
  <c r="M10" i="222"/>
  <c r="J10" i="222"/>
  <c r="G10" i="222"/>
  <c r="M9" i="222"/>
  <c r="J9" i="222"/>
  <c r="G9" i="222"/>
  <c r="G12" i="222" s="1"/>
  <c r="G13" i="222" s="1"/>
  <c r="E512" i="38"/>
  <c r="M11" i="221"/>
  <c r="G432" i="38"/>
  <c r="J11" i="221"/>
  <c r="F432" i="38" s="1"/>
  <c r="G11" i="221"/>
  <c r="E432" i="38" s="1"/>
  <c r="M10" i="221"/>
  <c r="J10" i="221"/>
  <c r="G10" i="221"/>
  <c r="M9" i="221"/>
  <c r="G431" i="38"/>
  <c r="J9" i="221"/>
  <c r="J12" i="221" s="1"/>
  <c r="J13" i="221" s="1"/>
  <c r="G9" i="221"/>
  <c r="M11" i="220"/>
  <c r="G379" i="38" s="1"/>
  <c r="J11" i="220"/>
  <c r="F379" i="38" s="1"/>
  <c r="G11" i="220"/>
  <c r="E379" i="38" s="1"/>
  <c r="M10" i="220"/>
  <c r="J10" i="220"/>
  <c r="G10" i="220"/>
  <c r="M9" i="220"/>
  <c r="J9" i="220"/>
  <c r="M11" i="219"/>
  <c r="G325" i="38" s="1"/>
  <c r="J11" i="219"/>
  <c r="F325" i="38" s="1"/>
  <c r="G11" i="219"/>
  <c r="E325" i="38"/>
  <c r="M10" i="219"/>
  <c r="J10" i="219"/>
  <c r="G10" i="219"/>
  <c r="M9" i="219"/>
  <c r="J9" i="219"/>
  <c r="J12" i="219" s="1"/>
  <c r="J13" i="219" s="1"/>
  <c r="G9" i="219"/>
  <c r="G12" i="219" s="1"/>
  <c r="G13" i="219" s="1"/>
  <c r="E324" i="38"/>
  <c r="G260" i="38"/>
  <c r="F260" i="38"/>
  <c r="E260" i="38"/>
  <c r="G205" i="38"/>
  <c r="F205" i="38"/>
  <c r="E205" i="38"/>
  <c r="G196" i="38"/>
  <c r="F196" i="38"/>
  <c r="E196" i="38"/>
  <c r="G150" i="38"/>
  <c r="F150" i="38"/>
  <c r="E150" i="38"/>
  <c r="G14" i="54"/>
  <c r="G17" i="54" s="1"/>
  <c r="E216" i="38" s="1"/>
  <c r="F15" i="131"/>
  <c r="F388" i="38" s="1"/>
  <c r="G15" i="131"/>
  <c r="E15" i="131"/>
  <c r="E16" i="131" s="1"/>
  <c r="E14" i="92"/>
  <c r="E15" i="92" s="1"/>
  <c r="G42" i="218"/>
  <c r="G43" i="218" s="1"/>
  <c r="F42" i="218"/>
  <c r="F43" i="218" s="1"/>
  <c r="F530" i="38"/>
  <c r="E42" i="218"/>
  <c r="G42" i="217"/>
  <c r="G43" i="217" s="1"/>
  <c r="F42" i="217"/>
  <c r="F43" i="217" s="1"/>
  <c r="E42" i="217"/>
  <c r="E529" i="38" s="1"/>
  <c r="G42" i="216"/>
  <c r="G528" i="38" s="1"/>
  <c r="F42" i="216"/>
  <c r="F528" i="38" s="1"/>
  <c r="E42" i="216"/>
  <c r="E528" i="38"/>
  <c r="G42" i="215"/>
  <c r="G43" i="215" s="1"/>
  <c r="G527" i="38"/>
  <c r="F42" i="215"/>
  <c r="E42" i="215"/>
  <c r="E43" i="215" s="1"/>
  <c r="G42" i="214"/>
  <c r="G43" i="214" s="1"/>
  <c r="G526" i="38"/>
  <c r="F42" i="214"/>
  <c r="E42" i="214"/>
  <c r="E526" i="38" s="1"/>
  <c r="G42" i="213"/>
  <c r="G525" i="38"/>
  <c r="F42" i="213"/>
  <c r="F43" i="213"/>
  <c r="E42" i="213"/>
  <c r="E43" i="213" s="1"/>
  <c r="G42" i="212"/>
  <c r="F42" i="212"/>
  <c r="F43" i="212" s="1"/>
  <c r="E42" i="212"/>
  <c r="G13" i="211"/>
  <c r="G523" i="38" s="1"/>
  <c r="G11" i="211"/>
  <c r="F11" i="211"/>
  <c r="F13" i="211" s="1"/>
  <c r="E11" i="211"/>
  <c r="E13" i="211" s="1"/>
  <c r="G13" i="210"/>
  <c r="G15" i="210" s="1"/>
  <c r="F13" i="210"/>
  <c r="F15" i="210" s="1"/>
  <c r="E13" i="210"/>
  <c r="E15" i="210" s="1"/>
  <c r="G42" i="209"/>
  <c r="G43" i="209" s="1"/>
  <c r="F42" i="209"/>
  <c r="F520" i="38" s="1"/>
  <c r="E42" i="209"/>
  <c r="E520" i="38" s="1"/>
  <c r="G42" i="208"/>
  <c r="G43" i="208"/>
  <c r="F42" i="208"/>
  <c r="F519" i="38" s="1"/>
  <c r="E42" i="208"/>
  <c r="E519" i="38" s="1"/>
  <c r="G42" i="207"/>
  <c r="G43" i="207" s="1"/>
  <c r="G518" i="38"/>
  <c r="F42" i="207"/>
  <c r="F518" i="38" s="1"/>
  <c r="E42" i="207"/>
  <c r="E518" i="38" s="1"/>
  <c r="G42" i="206"/>
  <c r="F42" i="206"/>
  <c r="F517" i="38" s="1"/>
  <c r="E42" i="206"/>
  <c r="E517" i="38" s="1"/>
  <c r="G42" i="205"/>
  <c r="G43" i="205" s="1"/>
  <c r="F42" i="205"/>
  <c r="E42" i="205"/>
  <c r="E516" i="38" s="1"/>
  <c r="G42" i="204"/>
  <c r="F42" i="204"/>
  <c r="F43" i="204" s="1"/>
  <c r="E42" i="204"/>
  <c r="E43" i="204"/>
  <c r="G16" i="203"/>
  <c r="G514" i="38" s="1"/>
  <c r="F16" i="203"/>
  <c r="E16" i="203"/>
  <c r="E514" i="38"/>
  <c r="E17" i="203"/>
  <c r="G21" i="201"/>
  <c r="G510" i="38" s="1"/>
  <c r="F21" i="201"/>
  <c r="F510" i="38"/>
  <c r="E21" i="201"/>
  <c r="D35" i="200"/>
  <c r="G509" i="38" s="1"/>
  <c r="D36" i="200"/>
  <c r="C35" i="200"/>
  <c r="F509" i="38"/>
  <c r="B35" i="200"/>
  <c r="E509" i="38" s="1"/>
  <c r="G17" i="199"/>
  <c r="G18" i="199" s="1"/>
  <c r="F17" i="199"/>
  <c r="E17" i="199"/>
  <c r="E18" i="199" s="1"/>
  <c r="G17" i="198"/>
  <c r="G499" i="38" s="1"/>
  <c r="F17" i="198"/>
  <c r="F18" i="198" s="1"/>
  <c r="E17" i="198"/>
  <c r="E18" i="198"/>
  <c r="G17" i="197"/>
  <c r="G18" i="197" s="1"/>
  <c r="F17" i="197"/>
  <c r="F498" i="38" s="1"/>
  <c r="E17" i="197"/>
  <c r="G17" i="196"/>
  <c r="G18" i="196" s="1"/>
  <c r="F17" i="196"/>
  <c r="F18" i="196" s="1"/>
  <c r="E17" i="196"/>
  <c r="E497" i="38" s="1"/>
  <c r="G17" i="195"/>
  <c r="F17" i="195"/>
  <c r="E17" i="195"/>
  <c r="G17" i="194"/>
  <c r="F17" i="194"/>
  <c r="E17" i="194"/>
  <c r="E488" i="38" s="1"/>
  <c r="G18" i="193"/>
  <c r="G17" i="193"/>
  <c r="G487" i="38" s="1"/>
  <c r="F17" i="193"/>
  <c r="E17" i="193"/>
  <c r="E487" i="38" s="1"/>
  <c r="E18" i="193"/>
  <c r="G17" i="192"/>
  <c r="G486" i="38" s="1"/>
  <c r="F17" i="192"/>
  <c r="F486" i="38" s="1"/>
  <c r="E17" i="192"/>
  <c r="E486" i="38"/>
  <c r="E18" i="192"/>
  <c r="G17" i="191"/>
  <c r="G485" i="38" s="1"/>
  <c r="F17" i="191"/>
  <c r="F18" i="191" s="1"/>
  <c r="E17" i="191"/>
  <c r="G19" i="190"/>
  <c r="G484" i="38" s="1"/>
  <c r="F19" i="190"/>
  <c r="F20" i="190"/>
  <c r="E19" i="190"/>
  <c r="E20" i="190" s="1"/>
  <c r="G19" i="189"/>
  <c r="G493" i="38" s="1"/>
  <c r="F19" i="189"/>
  <c r="F20" i="189" s="1"/>
  <c r="E19" i="189"/>
  <c r="E20" i="189" s="1"/>
  <c r="G19" i="188"/>
  <c r="G490" i="38" s="1"/>
  <c r="F19" i="188"/>
  <c r="F490" i="38" s="1"/>
  <c r="E19" i="188"/>
  <c r="E490" i="38" s="1"/>
  <c r="G25" i="187"/>
  <c r="G24" i="187"/>
  <c r="G483" i="38"/>
  <c r="F24" i="187"/>
  <c r="E24" i="187"/>
  <c r="E25" i="187" s="1"/>
  <c r="F12" i="186"/>
  <c r="E12" i="186"/>
  <c r="G42" i="185"/>
  <c r="G474" i="38" s="1"/>
  <c r="F42" i="185"/>
  <c r="F474" i="38" s="1"/>
  <c r="E42" i="185"/>
  <c r="E474" i="38" s="1"/>
  <c r="G42" i="184"/>
  <c r="G472" i="38" s="1"/>
  <c r="G62" i="38" s="1"/>
  <c r="F42" i="184"/>
  <c r="F472" i="38" s="1"/>
  <c r="F62" i="38" s="1"/>
  <c r="E42" i="184"/>
  <c r="E43" i="184" s="1"/>
  <c r="G42" i="183"/>
  <c r="G471" i="38" s="1"/>
  <c r="G65" i="38" s="1"/>
  <c r="F42" i="183"/>
  <c r="F471" i="38" s="1"/>
  <c r="F65" i="38" s="1"/>
  <c r="F43" i="183"/>
  <c r="E42" i="183"/>
  <c r="E43" i="183" s="1"/>
  <c r="G42" i="182"/>
  <c r="G470" i="38" s="1"/>
  <c r="F42" i="182"/>
  <c r="F43" i="182" s="1"/>
  <c r="E42" i="182"/>
  <c r="G42" i="181"/>
  <c r="G43" i="181" s="1"/>
  <c r="F42" i="181"/>
  <c r="F43" i="181" s="1"/>
  <c r="E42" i="181"/>
  <c r="G42" i="180"/>
  <c r="G467" i="38" s="1"/>
  <c r="G466" i="38" s="1"/>
  <c r="G60" i="38" s="1"/>
  <c r="F42" i="180"/>
  <c r="F467" i="38" s="1"/>
  <c r="F466" i="38" s="1"/>
  <c r="F60" i="38" s="1"/>
  <c r="E42" i="180"/>
  <c r="E43" i="180" s="1"/>
  <c r="G42" i="179"/>
  <c r="G465" i="38" s="1"/>
  <c r="F42" i="179"/>
  <c r="E42" i="179"/>
  <c r="E465" i="38" s="1"/>
  <c r="G42" i="178"/>
  <c r="G464" i="38"/>
  <c r="G463" i="38" s="1"/>
  <c r="G59" i="38" s="1"/>
  <c r="F42" i="178"/>
  <c r="F464" i="38" s="1"/>
  <c r="E42" i="178"/>
  <c r="E43" i="178" s="1"/>
  <c r="F462" i="38"/>
  <c r="G462" i="38"/>
  <c r="G42" i="177"/>
  <c r="G43" i="177" s="1"/>
  <c r="F42" i="177"/>
  <c r="F43" i="177" s="1"/>
  <c r="E42" i="177"/>
  <c r="E43" i="177" s="1"/>
  <c r="G458" i="38"/>
  <c r="F458" i="38"/>
  <c r="E15" i="176"/>
  <c r="G42" i="175"/>
  <c r="G43" i="175" s="1"/>
  <c r="F42" i="175"/>
  <c r="F43" i="175"/>
  <c r="E42" i="175"/>
  <c r="E457" i="38" s="1"/>
  <c r="G42" i="173"/>
  <c r="G43" i="173" s="1"/>
  <c r="F42" i="173"/>
  <c r="F449" i="38" s="1"/>
  <c r="E42" i="173"/>
  <c r="E43" i="173" s="1"/>
  <c r="G42" i="172"/>
  <c r="G43" i="172" s="1"/>
  <c r="F42" i="172"/>
  <c r="E42" i="172"/>
  <c r="G42" i="171"/>
  <c r="G447" i="38" s="1"/>
  <c r="F42" i="171"/>
  <c r="F43" i="171" s="1"/>
  <c r="E42" i="171"/>
  <c r="E447" i="38" s="1"/>
  <c r="G42" i="170"/>
  <c r="G446" i="38" s="1"/>
  <c r="F42" i="170"/>
  <c r="F446" i="38" s="1"/>
  <c r="E42" i="170"/>
  <c r="E446" i="38" s="1"/>
  <c r="G42" i="169"/>
  <c r="G445" i="38" s="1"/>
  <c r="F42" i="169"/>
  <c r="F445" i="38" s="1"/>
  <c r="E42" i="169"/>
  <c r="G42" i="168"/>
  <c r="G43" i="168" s="1"/>
  <c r="F42" i="168"/>
  <c r="F43" i="168" s="1"/>
  <c r="E42" i="168"/>
  <c r="E444" i="38" s="1"/>
  <c r="G42" i="167"/>
  <c r="G43" i="167" s="1"/>
  <c r="F42" i="167"/>
  <c r="E42" i="167"/>
  <c r="E443" i="38" s="1"/>
  <c r="G13" i="166"/>
  <c r="G442" i="38" s="1"/>
  <c r="F13" i="166"/>
  <c r="E442" i="38"/>
  <c r="G13" i="165"/>
  <c r="G15" i="165"/>
  <c r="G441" i="38" s="1"/>
  <c r="F13" i="165"/>
  <c r="F15" i="165" s="1"/>
  <c r="E13" i="165"/>
  <c r="E15" i="165" s="1"/>
  <c r="G42" i="164"/>
  <c r="G439" i="38" s="1"/>
  <c r="F42" i="164"/>
  <c r="F439" i="38" s="1"/>
  <c r="E42" i="164"/>
  <c r="E439" i="38" s="1"/>
  <c r="G42" i="163"/>
  <c r="G438" i="38" s="1"/>
  <c r="F42" i="163"/>
  <c r="F438" i="38" s="1"/>
  <c r="E42" i="163"/>
  <c r="E438" i="38" s="1"/>
  <c r="G42" i="162"/>
  <c r="G43" i="162"/>
  <c r="F42" i="162"/>
  <c r="F437" i="38" s="1"/>
  <c r="E42" i="162"/>
  <c r="G42" i="161"/>
  <c r="F42" i="161"/>
  <c r="F436" i="38" s="1"/>
  <c r="E42" i="161"/>
  <c r="E436" i="38" s="1"/>
  <c r="G42" i="160"/>
  <c r="G435" i="38" s="1"/>
  <c r="F42" i="160"/>
  <c r="E42" i="160"/>
  <c r="E435" i="38" s="1"/>
  <c r="G42" i="159"/>
  <c r="G434" i="38"/>
  <c r="F42" i="159"/>
  <c r="F434" i="38" s="1"/>
  <c r="E42" i="159"/>
  <c r="G16" i="158"/>
  <c r="G17" i="158"/>
  <c r="F16" i="158"/>
  <c r="F433" i="38" s="1"/>
  <c r="E16" i="158"/>
  <c r="E433" i="38" s="1"/>
  <c r="G21" i="156"/>
  <c r="G22" i="156"/>
  <c r="F21" i="156"/>
  <c r="F429" i="38" s="1"/>
  <c r="E21" i="156"/>
  <c r="E429" i="38" s="1"/>
  <c r="D35" i="155"/>
  <c r="G428" i="38" s="1"/>
  <c r="C35" i="155"/>
  <c r="F428" i="38" s="1"/>
  <c r="B35" i="155"/>
  <c r="B36" i="155"/>
  <c r="G17" i="154"/>
  <c r="G18" i="154" s="1"/>
  <c r="F17" i="154"/>
  <c r="F419" i="38" s="1"/>
  <c r="E17" i="154"/>
  <c r="E419" i="38"/>
  <c r="E18" i="154"/>
  <c r="G17" i="153"/>
  <c r="F17" i="153"/>
  <c r="F18" i="153" s="1"/>
  <c r="E17" i="153"/>
  <c r="E418" i="38" s="1"/>
  <c r="G17" i="152"/>
  <c r="G417" i="38" s="1"/>
  <c r="F17" i="152"/>
  <c r="F18" i="152" s="1"/>
  <c r="E17" i="152"/>
  <c r="G17" i="151"/>
  <c r="G416" i="38" s="1"/>
  <c r="F17" i="151"/>
  <c r="F416" i="38" s="1"/>
  <c r="E17" i="151"/>
  <c r="G17" i="150"/>
  <c r="F17" i="150"/>
  <c r="E17" i="150"/>
  <c r="G17" i="149"/>
  <c r="F17" i="149"/>
  <c r="E17" i="149"/>
  <c r="E18" i="149" s="1"/>
  <c r="G17" i="148"/>
  <c r="G18" i="148" s="1"/>
  <c r="F17" i="148"/>
  <c r="F407" i="38" s="1"/>
  <c r="E17" i="148"/>
  <c r="G17" i="147"/>
  <c r="F17" i="147"/>
  <c r="F406" i="38" s="1"/>
  <c r="E17" i="147"/>
  <c r="E406" i="38"/>
  <c r="E18" i="147"/>
  <c r="G17" i="146"/>
  <c r="F17" i="146"/>
  <c r="F18" i="146" s="1"/>
  <c r="E17" i="146"/>
  <c r="E405" i="38"/>
  <c r="G19" i="145"/>
  <c r="F19" i="145"/>
  <c r="F20" i="145" s="1"/>
  <c r="E19" i="145"/>
  <c r="E404" i="38" s="1"/>
  <c r="G19" i="144"/>
  <c r="G412" i="38" s="1"/>
  <c r="F19" i="144"/>
  <c r="E19" i="144"/>
  <c r="E20" i="144" s="1"/>
  <c r="G19" i="143"/>
  <c r="G20" i="143" s="1"/>
  <c r="F19" i="143"/>
  <c r="F409" i="38" s="1"/>
  <c r="E19" i="143"/>
  <c r="G24" i="142"/>
  <c r="G25" i="142" s="1"/>
  <c r="F24" i="142"/>
  <c r="F25" i="142" s="1"/>
  <c r="E24" i="142"/>
  <c r="E25" i="142" s="1"/>
  <c r="G42" i="139"/>
  <c r="G396" i="38" s="1"/>
  <c r="F42" i="139"/>
  <c r="F43" i="139" s="1"/>
  <c r="E42" i="139"/>
  <c r="E43" i="139" s="1"/>
  <c r="G42" i="138"/>
  <c r="G395" i="38" s="1"/>
  <c r="F42" i="138"/>
  <c r="F395" i="38" s="1"/>
  <c r="E42" i="138"/>
  <c r="G42" i="137"/>
  <c r="G43" i="137" s="1"/>
  <c r="F42" i="137"/>
  <c r="F394" i="38" s="1"/>
  <c r="F43" i="137"/>
  <c r="E42" i="137"/>
  <c r="E394" i="38" s="1"/>
  <c r="E43" i="137"/>
  <c r="G42" i="136"/>
  <c r="G393" i="38" s="1"/>
  <c r="F42" i="136"/>
  <c r="F43" i="136" s="1"/>
  <c r="E42" i="136"/>
  <c r="E393" i="38" s="1"/>
  <c r="G392" i="38"/>
  <c r="F392" i="38"/>
  <c r="E392" i="38"/>
  <c r="G42" i="134"/>
  <c r="G43" i="134" s="1"/>
  <c r="F42" i="134"/>
  <c r="F391" i="38" s="1"/>
  <c r="E42" i="134"/>
  <c r="G42" i="133"/>
  <c r="F42" i="133"/>
  <c r="F43" i="133"/>
  <c r="E42" i="133"/>
  <c r="E390" i="38" s="1"/>
  <c r="E43" i="133"/>
  <c r="G25" i="130"/>
  <c r="F25" i="130"/>
  <c r="E386" i="38"/>
  <c r="G42" i="129"/>
  <c r="G385" i="38" s="1"/>
  <c r="F42" i="129"/>
  <c r="F385" i="38" s="1"/>
  <c r="E42" i="129"/>
  <c r="E385" i="38" s="1"/>
  <c r="G42" i="128"/>
  <c r="G43" i="128" s="1"/>
  <c r="F42" i="128"/>
  <c r="F43" i="128" s="1"/>
  <c r="E42" i="128"/>
  <c r="E43" i="128" s="1"/>
  <c r="G42" i="127"/>
  <c r="G383" i="38"/>
  <c r="F42" i="127"/>
  <c r="F383" i="38" s="1"/>
  <c r="E42" i="127"/>
  <c r="E383" i="38" s="1"/>
  <c r="G42" i="126"/>
  <c r="G43" i="126" s="1"/>
  <c r="F42" i="126"/>
  <c r="E42" i="126"/>
  <c r="E382" i="38"/>
  <c r="E43" i="126"/>
  <c r="G18" i="125"/>
  <c r="E381" i="38"/>
  <c r="G16" i="124"/>
  <c r="G17" i="124" s="1"/>
  <c r="F16" i="124"/>
  <c r="F380" i="38"/>
  <c r="F17" i="124"/>
  <c r="E16" i="124"/>
  <c r="E380" i="38" s="1"/>
  <c r="G21" i="122"/>
  <c r="F21" i="122"/>
  <c r="F376" i="38" s="1"/>
  <c r="E21" i="122"/>
  <c r="E376" i="38"/>
  <c r="D35" i="121"/>
  <c r="D36" i="121" s="1"/>
  <c r="C35" i="121"/>
  <c r="C36" i="121" s="1"/>
  <c r="B35" i="121"/>
  <c r="E375" i="38" s="1"/>
  <c r="G17" i="120"/>
  <c r="G366" i="38" s="1"/>
  <c r="F17" i="120"/>
  <c r="E17" i="120"/>
  <c r="G17" i="119"/>
  <c r="F17" i="119"/>
  <c r="F18" i="119" s="1"/>
  <c r="E17" i="119"/>
  <c r="E365" i="38"/>
  <c r="G17" i="118"/>
  <c r="G18" i="118" s="1"/>
  <c r="F17" i="118"/>
  <c r="F364" i="38" s="1"/>
  <c r="E17" i="118"/>
  <c r="G17" i="117"/>
  <c r="G363" i="38" s="1"/>
  <c r="F17" i="117"/>
  <c r="F363" i="38"/>
  <c r="E17" i="117"/>
  <c r="E363" i="38" s="1"/>
  <c r="G17" i="116"/>
  <c r="G362" i="38" s="1"/>
  <c r="F17" i="116"/>
  <c r="F362" i="38"/>
  <c r="E17" i="116"/>
  <c r="E362" i="38" s="1"/>
  <c r="G17" i="115"/>
  <c r="G18" i="115" s="1"/>
  <c r="F17" i="115"/>
  <c r="F354" i="38"/>
  <c r="E17" i="115"/>
  <c r="G17" i="114"/>
  <c r="G353" i="38" s="1"/>
  <c r="F17" i="114"/>
  <c r="E17" i="114"/>
  <c r="G17" i="113"/>
  <c r="G18" i="113" s="1"/>
  <c r="F17" i="113"/>
  <c r="F352" i="38" s="1"/>
  <c r="E17" i="113"/>
  <c r="G17" i="112"/>
  <c r="G351" i="38" s="1"/>
  <c r="F17" i="112"/>
  <c r="F351" i="38" s="1"/>
  <c r="E17" i="112"/>
  <c r="E351" i="38" s="1"/>
  <c r="G19" i="111"/>
  <c r="G350" i="38" s="1"/>
  <c r="F19" i="111"/>
  <c r="F20" i="111"/>
  <c r="E19" i="111"/>
  <c r="E20" i="111" s="1"/>
  <c r="G19" i="110"/>
  <c r="F19" i="110"/>
  <c r="F359" i="38"/>
  <c r="E19" i="110"/>
  <c r="E359" i="38" s="1"/>
  <c r="G19" i="109"/>
  <c r="G356" i="38" s="1"/>
  <c r="F19" i="109"/>
  <c r="F356" i="38" s="1"/>
  <c r="E19" i="109"/>
  <c r="E20" i="109" s="1"/>
  <c r="G24" i="108"/>
  <c r="G25" i="108" s="1"/>
  <c r="F24" i="108"/>
  <c r="E24" i="108"/>
  <c r="E349" i="38" s="1"/>
  <c r="G42" i="107"/>
  <c r="G43" i="107" s="1"/>
  <c r="F42" i="107"/>
  <c r="F342" i="38" s="1"/>
  <c r="E42" i="107"/>
  <c r="E342" i="38" s="1"/>
  <c r="G42" i="106"/>
  <c r="G341" i="38"/>
  <c r="F42" i="106"/>
  <c r="F341" i="38" s="1"/>
  <c r="E42" i="106"/>
  <c r="E341" i="38" s="1"/>
  <c r="F18" i="105"/>
  <c r="G19" i="104"/>
  <c r="G305" i="38" s="1"/>
  <c r="F19" i="104"/>
  <c r="F305" i="38" s="1"/>
  <c r="E19" i="104"/>
  <c r="E20" i="104" s="1"/>
  <c r="E305" i="38"/>
  <c r="G42" i="103"/>
  <c r="G43" i="103"/>
  <c r="F42" i="103"/>
  <c r="F43" i="103" s="1"/>
  <c r="E42" i="103"/>
  <c r="E43" i="103" s="1"/>
  <c r="G42" i="102"/>
  <c r="G43" i="102" s="1"/>
  <c r="F42" i="102"/>
  <c r="F43" i="102" s="1"/>
  <c r="E42" i="102"/>
  <c r="E43" i="102" s="1"/>
  <c r="G42" i="101"/>
  <c r="G43" i="101" s="1"/>
  <c r="F42" i="101"/>
  <c r="F43" i="101" s="1"/>
  <c r="E42" i="101"/>
  <c r="E43" i="101" s="1"/>
  <c r="G19" i="100"/>
  <c r="G20" i="100" s="1"/>
  <c r="F19" i="100"/>
  <c r="F20" i="100" s="1"/>
  <c r="E19" i="100"/>
  <c r="E20" i="100" s="1"/>
  <c r="G43" i="98"/>
  <c r="G42" i="98"/>
  <c r="G340" i="38"/>
  <c r="F42" i="98"/>
  <c r="E42" i="98"/>
  <c r="G12" i="97"/>
  <c r="F12" i="97"/>
  <c r="F338" i="38"/>
  <c r="E338" i="38"/>
  <c r="G42" i="95"/>
  <c r="G43" i="95" s="1"/>
  <c r="F42" i="95"/>
  <c r="F43" i="95"/>
  <c r="E42" i="95"/>
  <c r="G336" i="38"/>
  <c r="G13" i="93"/>
  <c r="F13" i="93"/>
  <c r="F14" i="93" s="1"/>
  <c r="F334" i="38"/>
  <c r="G42" i="91"/>
  <c r="G331" i="38" s="1"/>
  <c r="F42" i="91"/>
  <c r="F43" i="91"/>
  <c r="E42" i="91"/>
  <c r="E43" i="91" s="1"/>
  <c r="E330" i="38"/>
  <c r="G42" i="89"/>
  <c r="F42" i="89"/>
  <c r="F329" i="38" s="1"/>
  <c r="E42" i="89"/>
  <c r="G328" i="38"/>
  <c r="F24" i="88"/>
  <c r="E328" i="38"/>
  <c r="G327" i="38"/>
  <c r="F23" i="87"/>
  <c r="E327" i="38"/>
  <c r="G16" i="86"/>
  <c r="G17" i="86" s="1"/>
  <c r="F16" i="86"/>
  <c r="E16" i="86"/>
  <c r="E17" i="86" s="1"/>
  <c r="G21" i="84"/>
  <c r="G322" i="38" s="1"/>
  <c r="F21" i="84"/>
  <c r="E21" i="84"/>
  <c r="E322" i="38" s="1"/>
  <c r="G321" i="38"/>
  <c r="F321" i="38"/>
  <c r="B16" i="83"/>
  <c r="G17" i="81"/>
  <c r="G18" i="81"/>
  <c r="G312" i="38"/>
  <c r="F17" i="81"/>
  <c r="F312" i="38" s="1"/>
  <c r="F18" i="81"/>
  <c r="E17" i="81"/>
  <c r="E18" i="81"/>
  <c r="G17" i="80"/>
  <c r="G18" i="80" s="1"/>
  <c r="F17" i="80"/>
  <c r="F18" i="80" s="1"/>
  <c r="E17" i="80"/>
  <c r="E18" i="80"/>
  <c r="G17" i="79"/>
  <c r="F17" i="79"/>
  <c r="F18" i="79" s="1"/>
  <c r="E17" i="79"/>
  <c r="E310" i="38" s="1"/>
  <c r="G17" i="78"/>
  <c r="G309" i="38" s="1"/>
  <c r="F17" i="78"/>
  <c r="F309" i="38" s="1"/>
  <c r="E17" i="78"/>
  <c r="E309" i="38" s="1"/>
  <c r="G17" i="77"/>
  <c r="F17" i="77"/>
  <c r="F18" i="77" s="1"/>
  <c r="E17" i="77"/>
  <c r="E308" i="38" s="1"/>
  <c r="G17" i="76"/>
  <c r="G300" i="38" s="1"/>
  <c r="F17" i="76"/>
  <c r="F300" i="38"/>
  <c r="F18" i="76"/>
  <c r="E17" i="76"/>
  <c r="E300" i="38" s="1"/>
  <c r="G17" i="75"/>
  <c r="G18" i="75" s="1"/>
  <c r="F17" i="75"/>
  <c r="F18" i="75"/>
  <c r="E17" i="75"/>
  <c r="E18" i="75" s="1"/>
  <c r="G17" i="74"/>
  <c r="G298" i="38" s="1"/>
  <c r="F17" i="74"/>
  <c r="F298" i="38"/>
  <c r="E17" i="74"/>
  <c r="E298" i="38" s="1"/>
  <c r="G17" i="73"/>
  <c r="G18" i="73" s="1"/>
  <c r="F17" i="73"/>
  <c r="E17" i="73"/>
  <c r="E297" i="38" s="1"/>
  <c r="G19" i="72"/>
  <c r="G296" i="38" s="1"/>
  <c r="G20" i="72"/>
  <c r="F19" i="72"/>
  <c r="E19" i="72"/>
  <c r="E296" i="38" s="1"/>
  <c r="G19" i="71"/>
  <c r="G302" i="38" s="1"/>
  <c r="F19" i="71"/>
  <c r="F20" i="71" s="1"/>
  <c r="E19" i="71"/>
  <c r="G24" i="70"/>
  <c r="G25" i="70" s="1"/>
  <c r="F24" i="70"/>
  <c r="F295" i="38" s="1"/>
  <c r="E24" i="70"/>
  <c r="E295" i="38" s="1"/>
  <c r="G42" i="67"/>
  <c r="G43" i="67" s="1"/>
  <c r="F42" i="67"/>
  <c r="F43" i="67" s="1"/>
  <c r="E42" i="67"/>
  <c r="E43" i="67"/>
  <c r="G14" i="66"/>
  <c r="F14" i="66"/>
  <c r="E14" i="66"/>
  <c r="G42" i="65"/>
  <c r="G43" i="65" s="1"/>
  <c r="F42" i="65"/>
  <c r="F43" i="65" s="1"/>
  <c r="E42" i="65"/>
  <c r="E43" i="65" s="1"/>
  <c r="G42" i="64"/>
  <c r="G43" i="64" s="1"/>
  <c r="F42" i="64"/>
  <c r="F43" i="64" s="1"/>
  <c r="E42" i="64"/>
  <c r="E43" i="64" s="1"/>
  <c r="G12" i="63"/>
  <c r="F12" i="63"/>
  <c r="E12" i="63"/>
  <c r="G42" i="59"/>
  <c r="G43" i="59" s="1"/>
  <c r="F42" i="59"/>
  <c r="F43" i="59" s="1"/>
  <c r="E42" i="59"/>
  <c r="E43" i="59" s="1"/>
  <c r="G42" i="58"/>
  <c r="G43" i="58" s="1"/>
  <c r="F42" i="58"/>
  <c r="F43" i="58" s="1"/>
  <c r="E42" i="58"/>
  <c r="E43" i="58" s="1"/>
  <c r="F14" i="56"/>
  <c r="E14" i="56"/>
  <c r="G18" i="55"/>
  <c r="M19" i="54"/>
  <c r="M14" i="54"/>
  <c r="M17" i="54" s="1"/>
  <c r="G216" i="38" s="1"/>
  <c r="J14" i="54"/>
  <c r="J17" i="54" s="1"/>
  <c r="F216" i="38" s="1"/>
  <c r="G21" i="53"/>
  <c r="G22" i="53"/>
  <c r="F21" i="53"/>
  <c r="F22" i="53" s="1"/>
  <c r="E21" i="53"/>
  <c r="E22" i="53" s="1"/>
  <c r="C28" i="52"/>
  <c r="D28" i="52"/>
  <c r="B28" i="52"/>
  <c r="G17" i="50"/>
  <c r="G18" i="50" s="1"/>
  <c r="F17" i="50"/>
  <c r="F18" i="50" s="1"/>
  <c r="E17" i="50"/>
  <c r="E18" i="50" s="1"/>
  <c r="G17" i="49"/>
  <c r="G18" i="49"/>
  <c r="F17" i="49"/>
  <c r="F18" i="49" s="1"/>
  <c r="F311" i="38"/>
  <c r="E17" i="49"/>
  <c r="E18" i="49" s="1"/>
  <c r="E311" i="38"/>
  <c r="G22" i="48"/>
  <c r="F22" i="48"/>
  <c r="E22" i="48"/>
  <c r="G17" i="47"/>
  <c r="F17" i="47"/>
  <c r="E17" i="47"/>
  <c r="G15" i="46"/>
  <c r="F15" i="46"/>
  <c r="E15" i="46"/>
  <c r="G17" i="45"/>
  <c r="G18" i="45" s="1"/>
  <c r="F17" i="45"/>
  <c r="F18" i="45"/>
  <c r="E17" i="45"/>
  <c r="E18" i="45"/>
  <c r="G17" i="43"/>
  <c r="G18" i="43" s="1"/>
  <c r="F17" i="43"/>
  <c r="F18" i="43" s="1"/>
  <c r="E17" i="43"/>
  <c r="E18" i="43"/>
  <c r="F26" i="41"/>
  <c r="G26" i="41"/>
  <c r="G547" i="38"/>
  <c r="G545" i="38"/>
  <c r="G544" i="38" s="1"/>
  <c r="G543" i="38" s="1"/>
  <c r="G541" i="38"/>
  <c r="G540" i="38" s="1"/>
  <c r="G539" i="38" s="1"/>
  <c r="G537" i="38"/>
  <c r="G536" i="38" s="1"/>
  <c r="G49" i="38" s="1"/>
  <c r="G48" i="38" s="1"/>
  <c r="G502" i="38"/>
  <c r="G368" i="38"/>
  <c r="G314" i="38"/>
  <c r="G95" i="38"/>
  <c r="G71" i="38"/>
  <c r="G67" i="38"/>
  <c r="G39" i="38"/>
  <c r="F14" i="2"/>
  <c r="F15" i="2" s="1"/>
  <c r="G14" i="2"/>
  <c r="G15" i="2" s="1"/>
  <c r="F547" i="38"/>
  <c r="E547" i="38"/>
  <c r="F545" i="38"/>
  <c r="F544" i="38" s="1"/>
  <c r="F543" i="38" s="1"/>
  <c r="E545" i="38"/>
  <c r="E544" i="38" s="1"/>
  <c r="E543" i="38" s="1"/>
  <c r="F541" i="38"/>
  <c r="F540" i="38" s="1"/>
  <c r="F539" i="38" s="1"/>
  <c r="E541" i="38"/>
  <c r="E540" i="38" s="1"/>
  <c r="E539" i="38" s="1"/>
  <c r="F537" i="38"/>
  <c r="F536" i="38" s="1"/>
  <c r="F49" i="38" s="1"/>
  <c r="F48" i="38" s="1"/>
  <c r="E537" i="38"/>
  <c r="E536" i="38"/>
  <c r="E49" i="38" s="1"/>
  <c r="E48" i="38" s="1"/>
  <c r="F502" i="38"/>
  <c r="E502" i="38"/>
  <c r="F368" i="38"/>
  <c r="E368" i="38"/>
  <c r="F314" i="38"/>
  <c r="E314" i="38"/>
  <c r="F95" i="38"/>
  <c r="E95" i="38"/>
  <c r="F71" i="38"/>
  <c r="E71" i="38"/>
  <c r="F67" i="38"/>
  <c r="E67" i="38"/>
  <c r="F39" i="38"/>
  <c r="E39" i="38"/>
  <c r="E14" i="2"/>
  <c r="E15" i="2" s="1"/>
  <c r="F13" i="12"/>
  <c r="F14" i="12" s="1"/>
  <c r="E13" i="12"/>
  <c r="E14" i="12"/>
  <c r="G13" i="12"/>
  <c r="G14" i="12" s="1"/>
  <c r="E43" i="136"/>
  <c r="F43" i="216"/>
  <c r="G43" i="213"/>
  <c r="G14" i="211"/>
  <c r="F43" i="208"/>
  <c r="F43" i="207"/>
  <c r="E43" i="206"/>
  <c r="G17" i="203"/>
  <c r="F22" i="201"/>
  <c r="G18" i="198"/>
  <c r="G18" i="192"/>
  <c r="F43" i="173"/>
  <c r="E43" i="171"/>
  <c r="G43" i="170"/>
  <c r="F43" i="169"/>
  <c r="G14" i="166"/>
  <c r="G43" i="164"/>
  <c r="E43" i="163"/>
  <c r="F43" i="162"/>
  <c r="G43" i="160"/>
  <c r="F22" i="156"/>
  <c r="D36" i="155"/>
  <c r="G18" i="152"/>
  <c r="F18" i="151"/>
  <c r="E18" i="146"/>
  <c r="E20" i="145"/>
  <c r="G20" i="144"/>
  <c r="G43" i="136"/>
  <c r="F43" i="127"/>
  <c r="E18" i="119"/>
  <c r="E18" i="117"/>
  <c r="E18" i="116"/>
  <c r="F18" i="112"/>
  <c r="F20" i="110"/>
  <c r="E20" i="110"/>
  <c r="G23" i="87"/>
  <c r="E22" i="84"/>
  <c r="E18" i="79"/>
  <c r="G18" i="78"/>
  <c r="E18" i="76"/>
  <c r="F18" i="74"/>
  <c r="E18" i="74"/>
  <c r="F20" i="104"/>
  <c r="F138" i="38"/>
  <c r="E25" i="108"/>
  <c r="E321" i="38"/>
  <c r="E248" i="38"/>
  <c r="G78" i="38"/>
  <c r="G92" i="38"/>
  <c r="E17" i="124"/>
  <c r="B36" i="121"/>
  <c r="F335" i="38"/>
  <c r="E334" i="38"/>
  <c r="E24" i="88"/>
  <c r="E23" i="87"/>
  <c r="E43" i="185"/>
  <c r="G310" i="38"/>
  <c r="G18" i="79"/>
  <c r="F336" i="38"/>
  <c r="F12" i="94"/>
  <c r="G338" i="38"/>
  <c r="G12" i="96"/>
  <c r="F20" i="143"/>
  <c r="F516" i="38"/>
  <c r="F43" i="205"/>
  <c r="F524" i="38"/>
  <c r="F526" i="38"/>
  <c r="F43" i="214"/>
  <c r="G43" i="89"/>
  <c r="G329" i="38"/>
  <c r="G20" i="111"/>
  <c r="G365" i="38"/>
  <c r="G18" i="119"/>
  <c r="E43" i="138"/>
  <c r="E395" i="38"/>
  <c r="E409" i="38"/>
  <c r="E20" i="143"/>
  <c r="G20" i="145"/>
  <c r="G404" i="38"/>
  <c r="E22" i="156"/>
  <c r="G20" i="71"/>
  <c r="F330" i="38"/>
  <c r="F18" i="90"/>
  <c r="G337" i="38"/>
  <c r="E339" i="38"/>
  <c r="E12" i="97"/>
  <c r="F43" i="98"/>
  <c r="F340" i="38"/>
  <c r="G18" i="105"/>
  <c r="G332" i="38"/>
  <c r="E354" i="38"/>
  <c r="E18" i="115"/>
  <c r="F366" i="38"/>
  <c r="F18" i="120"/>
  <c r="E43" i="127"/>
  <c r="F405" i="38"/>
  <c r="F443" i="38"/>
  <c r="F43" i="167"/>
  <c r="F448" i="38"/>
  <c r="F43" i="172"/>
  <c r="E43" i="179"/>
  <c r="G475" i="38"/>
  <c r="G12" i="186"/>
  <c r="E485" i="38"/>
  <c r="E18" i="191"/>
  <c r="G520" i="38"/>
  <c r="E43" i="218"/>
  <c r="E530" i="38"/>
  <c r="F475" i="38"/>
  <c r="E356" i="38"/>
  <c r="F302" i="38"/>
  <c r="E312" i="38"/>
  <c r="F337" i="38"/>
  <c r="E428" i="38"/>
  <c r="E18" i="112"/>
  <c r="E14" i="93"/>
  <c r="E18" i="73"/>
  <c r="E18" i="77"/>
  <c r="F43" i="129"/>
  <c r="F18" i="117"/>
  <c r="G18" i="151"/>
  <c r="E43" i="164"/>
  <c r="E299" i="38"/>
  <c r="E331" i="38"/>
  <c r="F339" i="38"/>
  <c r="G381" i="38"/>
  <c r="F386" i="38"/>
  <c r="F390" i="38"/>
  <c r="E396" i="38"/>
  <c r="G409" i="38"/>
  <c r="F418" i="38"/>
  <c r="G429" i="38"/>
  <c r="E467" i="38"/>
  <c r="E466" i="38" s="1"/>
  <c r="E60" i="38" s="1"/>
  <c r="E471" i="38"/>
  <c r="E65" i="38" s="1"/>
  <c r="F497" i="38"/>
  <c r="F529" i="38"/>
  <c r="G334" i="38"/>
  <c r="G15" i="92"/>
  <c r="E43" i="107"/>
  <c r="F22" i="122"/>
  <c r="G380" i="38"/>
  <c r="E18" i="148"/>
  <c r="E407" i="38"/>
  <c r="G436" i="38"/>
  <c r="G43" i="161"/>
  <c r="E510" i="38"/>
  <c r="E22" i="201"/>
  <c r="G517" i="38"/>
  <c r="G43" i="206"/>
  <c r="G529" i="38"/>
  <c r="E18" i="78"/>
  <c r="E332" i="38"/>
  <c r="E18" i="105"/>
  <c r="G406" i="38"/>
  <c r="G18" i="147"/>
  <c r="E18" i="152"/>
  <c r="E417" i="38"/>
  <c r="F43" i="164"/>
  <c r="E43" i="181"/>
  <c r="E469" i="38"/>
  <c r="F483" i="38"/>
  <c r="F25" i="187"/>
  <c r="E18" i="197"/>
  <c r="E498" i="38"/>
  <c r="F18" i="199"/>
  <c r="F500" i="38"/>
  <c r="E524" i="38"/>
  <c r="E43" i="212"/>
  <c r="G295" i="38"/>
  <c r="E20" i="72"/>
  <c r="G43" i="91"/>
  <c r="F349" i="38"/>
  <c r="F25" i="108"/>
  <c r="E18" i="118"/>
  <c r="E364" i="38"/>
  <c r="F381" i="38"/>
  <c r="F18" i="125"/>
  <c r="E391" i="38"/>
  <c r="E43" i="134"/>
  <c r="G394" i="38"/>
  <c r="E403" i="38"/>
  <c r="F43" i="160"/>
  <c r="F435" i="38"/>
  <c r="E483" i="38"/>
  <c r="G20" i="189"/>
  <c r="F485" i="38"/>
  <c r="F487" i="38"/>
  <c r="F18" i="193"/>
  <c r="G497" i="38"/>
  <c r="E500" i="38"/>
  <c r="G515" i="38"/>
  <c r="G43" i="204"/>
  <c r="E472" i="38"/>
  <c r="E62" i="38" s="1"/>
  <c r="E18" i="90"/>
  <c r="G326" i="38"/>
  <c r="F332" i="38"/>
  <c r="E458" i="38"/>
  <c r="E499" i="38"/>
  <c r="F525" i="38"/>
  <c r="E22" i="122"/>
  <c r="E43" i="167"/>
  <c r="G43" i="171"/>
  <c r="F299" i="38"/>
  <c r="G311" i="38"/>
  <c r="F331" i="38"/>
  <c r="G349" i="38"/>
  <c r="G352" i="38"/>
  <c r="G364" i="38"/>
  <c r="G375" i="38"/>
  <c r="G391" i="38"/>
  <c r="F396" i="38"/>
  <c r="E412" i="38"/>
  <c r="G419" i="38"/>
  <c r="G433" i="38"/>
  <c r="F444" i="38"/>
  <c r="G457" i="38"/>
  <c r="F493" i="38"/>
  <c r="E515" i="38"/>
  <c r="F18" i="78"/>
  <c r="E18" i="125"/>
  <c r="E17" i="158"/>
  <c r="E43" i="175"/>
  <c r="E326" i="38"/>
  <c r="F469" i="38"/>
  <c r="F324" i="38"/>
  <c r="G269" i="38"/>
  <c r="E235" i="38"/>
  <c r="E113" i="38"/>
  <c r="F86" i="38"/>
  <c r="F107" i="38"/>
  <c r="F118" i="38"/>
  <c r="F78" i="38"/>
  <c r="F79" i="38"/>
  <c r="F81" i="38"/>
  <c r="E92" i="38"/>
  <c r="E109" i="38"/>
  <c r="E122" i="38"/>
  <c r="E78" i="38"/>
  <c r="E224" i="38"/>
  <c r="G113" i="38"/>
  <c r="F93" i="38"/>
  <c r="F103" i="38"/>
  <c r="G235" i="38"/>
  <c r="E159" i="38"/>
  <c r="G107" i="38"/>
  <c r="G248" i="38"/>
  <c r="G159" i="38"/>
  <c r="F180" i="38"/>
  <c r="E85" i="38"/>
  <c r="E79" i="38"/>
  <c r="E107" i="38"/>
  <c r="E120" i="38"/>
  <c r="G80" i="38"/>
  <c r="F169" i="38"/>
  <c r="E112" i="38"/>
  <c r="F113" i="38"/>
  <c r="G308" i="38"/>
  <c r="G18" i="77"/>
  <c r="G299" i="38"/>
  <c r="F322" i="38"/>
  <c r="F22" i="84"/>
  <c r="E12" i="94"/>
  <c r="E336" i="38"/>
  <c r="G18" i="74"/>
  <c r="G330" i="38"/>
  <c r="G18" i="90"/>
  <c r="F18" i="73"/>
  <c r="F297" i="38"/>
  <c r="F43" i="89"/>
  <c r="F296" i="38"/>
  <c r="F20" i="72"/>
  <c r="G297" i="38"/>
  <c r="E43" i="95"/>
  <c r="E337" i="38"/>
  <c r="G335" i="38"/>
  <c r="G14" i="93"/>
  <c r="E20" i="71"/>
  <c r="E302" i="38"/>
  <c r="F327" i="38"/>
  <c r="F25" i="70"/>
  <c r="G24" i="88"/>
  <c r="G12" i="94"/>
  <c r="G43" i="106"/>
  <c r="E12" i="135"/>
  <c r="G43" i="138"/>
  <c r="E18" i="153"/>
  <c r="G43" i="159"/>
  <c r="G43" i="178"/>
  <c r="F43" i="180"/>
  <c r="G469" i="38"/>
  <c r="G468" i="38" s="1"/>
  <c r="G61" i="38" s="1"/>
  <c r="G43" i="182"/>
  <c r="B36" i="200"/>
  <c r="G342" i="38"/>
  <c r="F365" i="38"/>
  <c r="G407" i="38"/>
  <c r="F447" i="38"/>
  <c r="G498" i="38"/>
  <c r="F515" i="38"/>
  <c r="F18" i="115"/>
  <c r="G382" i="38"/>
  <c r="G43" i="127"/>
  <c r="G43" i="129"/>
  <c r="G386" i="38"/>
  <c r="F457" i="38"/>
  <c r="G43" i="179"/>
  <c r="G43" i="180"/>
  <c r="G43" i="184"/>
  <c r="G43" i="185"/>
  <c r="G20" i="190"/>
  <c r="G18" i="191"/>
  <c r="C36" i="200"/>
  <c r="G43" i="216"/>
  <c r="E350" i="38"/>
  <c r="E408" i="38"/>
  <c r="G437" i="38"/>
  <c r="G443" i="38"/>
  <c r="E484" i="38"/>
  <c r="G516" i="38"/>
  <c r="E525" i="38"/>
  <c r="F20" i="109"/>
  <c r="F12" i="135"/>
  <c r="F417" i="38"/>
  <c r="F17" i="158"/>
  <c r="G444" i="38"/>
  <c r="G43" i="169"/>
  <c r="F43" i="170"/>
  <c r="G20" i="188"/>
  <c r="E43" i="214"/>
  <c r="E43" i="216"/>
  <c r="F350" i="38"/>
  <c r="G403" i="38"/>
  <c r="E449" i="38"/>
  <c r="F470" i="38"/>
  <c r="F468" i="38" s="1"/>
  <c r="F484" i="38"/>
  <c r="E43" i="106"/>
  <c r="E25" i="130"/>
  <c r="F18" i="147"/>
  <c r="F43" i="159"/>
  <c r="F43" i="178"/>
  <c r="F43" i="184"/>
  <c r="F43" i="209"/>
  <c r="E43" i="217"/>
  <c r="F384" i="38"/>
  <c r="G519" i="38"/>
  <c r="F43" i="106"/>
  <c r="G18" i="112"/>
  <c r="F18" i="116"/>
  <c r="F43" i="185"/>
  <c r="F18" i="192"/>
  <c r="E18" i="196"/>
  <c r="E353" i="38" l="1"/>
  <c r="E18" i="114"/>
  <c r="F415" i="38"/>
  <c r="F18" i="150"/>
  <c r="E434" i="38"/>
  <c r="E43" i="159"/>
  <c r="F496" i="38"/>
  <c r="F18" i="195"/>
  <c r="F514" i="38"/>
  <c r="F17" i="203"/>
  <c r="G524" i="38"/>
  <c r="G43" i="212"/>
  <c r="M12" i="222"/>
  <c r="M13" i="222" s="1"/>
  <c r="G512" i="38"/>
  <c r="G511" i="38" s="1"/>
  <c r="G253" i="38"/>
  <c r="E83" i="38"/>
  <c r="G84" i="38"/>
  <c r="E18" i="55"/>
  <c r="E21" i="55"/>
  <c r="E218" i="38" s="1"/>
  <c r="E108" i="38" s="1"/>
  <c r="F20" i="57"/>
  <c r="F23" i="57"/>
  <c r="F220" i="38" s="1"/>
  <c r="G115" i="38"/>
  <c r="F279" i="38"/>
  <c r="F18" i="113"/>
  <c r="G500" i="38"/>
  <c r="E43" i="209"/>
  <c r="G354" i="38"/>
  <c r="E269" i="38"/>
  <c r="F308" i="38"/>
  <c r="G18" i="114"/>
  <c r="F499" i="38"/>
  <c r="F43" i="206"/>
  <c r="F393" i="38"/>
  <c r="E527" i="38"/>
  <c r="G43" i="163"/>
  <c r="F375" i="38"/>
  <c r="F18" i="197"/>
  <c r="E43" i="160"/>
  <c r="F43" i="107"/>
  <c r="G18" i="116"/>
  <c r="F18" i="118"/>
  <c r="F43" i="134"/>
  <c r="E43" i="205"/>
  <c r="E43" i="208"/>
  <c r="G18" i="76"/>
  <c r="G359" i="38"/>
  <c r="G20" i="110"/>
  <c r="E18" i="113"/>
  <c r="E352" i="38"/>
  <c r="F353" i="38"/>
  <c r="F18" i="114"/>
  <c r="F16" i="131"/>
  <c r="F408" i="38"/>
  <c r="F18" i="149"/>
  <c r="G415" i="38"/>
  <c r="G18" i="150"/>
  <c r="F442" i="38"/>
  <c r="F14" i="166"/>
  <c r="E43" i="169"/>
  <c r="E445" i="38"/>
  <c r="F43" i="179"/>
  <c r="F465" i="38"/>
  <c r="E43" i="182"/>
  <c r="E470" i="38"/>
  <c r="E468" i="38" s="1"/>
  <c r="E61" i="38" s="1"/>
  <c r="F488" i="38"/>
  <c r="F18" i="194"/>
  <c r="G496" i="38"/>
  <c r="G495" i="38" s="1"/>
  <c r="G18" i="195"/>
  <c r="M12" i="219"/>
  <c r="M13" i="219" s="1"/>
  <c r="G324" i="38"/>
  <c r="G323" i="38" s="1"/>
  <c r="J12" i="220"/>
  <c r="J13" i="220" s="1"/>
  <c r="F378" i="38"/>
  <c r="E511" i="38"/>
  <c r="F92" i="38"/>
  <c r="G108" i="38"/>
  <c r="F112" i="38"/>
  <c r="F122" i="38"/>
  <c r="E451" i="38"/>
  <c r="G344" i="38"/>
  <c r="F17" i="86"/>
  <c r="F326" i="38"/>
  <c r="E329" i="38"/>
  <c r="E43" i="89"/>
  <c r="E340" i="38"/>
  <c r="E43" i="98"/>
  <c r="E366" i="38"/>
  <c r="E18" i="120"/>
  <c r="F382" i="38"/>
  <c r="F43" i="126"/>
  <c r="G390" i="38"/>
  <c r="G43" i="133"/>
  <c r="G408" i="38"/>
  <c r="G18" i="149"/>
  <c r="E416" i="38"/>
  <c r="E18" i="151"/>
  <c r="G418" i="38"/>
  <c r="G18" i="153"/>
  <c r="E437" i="38"/>
  <c r="E43" i="162"/>
  <c r="E448" i="38"/>
  <c r="E43" i="172"/>
  <c r="G488" i="38"/>
  <c r="G18" i="194"/>
  <c r="G12" i="221"/>
  <c r="G13" i="221" s="1"/>
  <c r="E431" i="38"/>
  <c r="E430" i="38" s="1"/>
  <c r="G459" i="38"/>
  <c r="G58" i="38" s="1"/>
  <c r="E23" i="57"/>
  <c r="E220" i="38" s="1"/>
  <c r="E20" i="57"/>
  <c r="F404" i="38"/>
  <c r="F18" i="154"/>
  <c r="E384" i="38"/>
  <c r="G448" i="38"/>
  <c r="G530" i="38"/>
  <c r="E493" i="38"/>
  <c r="F310" i="38"/>
  <c r="E464" i="38"/>
  <c r="E43" i="207"/>
  <c r="G384" i="38"/>
  <c r="F43" i="138"/>
  <c r="G16" i="165"/>
  <c r="G18" i="117"/>
  <c r="G18" i="120"/>
  <c r="G43" i="139"/>
  <c r="F18" i="148"/>
  <c r="F106" i="38"/>
  <c r="F18" i="55"/>
  <c r="G376" i="38"/>
  <c r="G22" i="122"/>
  <c r="E43" i="168"/>
  <c r="F20" i="144"/>
  <c r="F412" i="38"/>
  <c r="G18" i="146"/>
  <c r="G405" i="38"/>
  <c r="E415" i="38"/>
  <c r="E18" i="150"/>
  <c r="E496" i="38"/>
  <c r="E18" i="195"/>
  <c r="G22" i="201"/>
  <c r="E522" i="38"/>
  <c r="E16" i="210"/>
  <c r="F43" i="215"/>
  <c r="F527" i="38"/>
  <c r="G388" i="38"/>
  <c r="G16" i="131"/>
  <c r="E378" i="38"/>
  <c r="J12" i="222"/>
  <c r="J13" i="222" s="1"/>
  <c r="G93" i="38"/>
  <c r="F110" i="38"/>
  <c r="F116" i="38"/>
  <c r="F120" i="38"/>
  <c r="G451" i="38"/>
  <c r="M12" i="230"/>
  <c r="M13" i="230" s="1"/>
  <c r="G345" i="38"/>
  <c r="G290" i="38"/>
  <c r="G13" i="231"/>
  <c r="G14" i="231" s="1"/>
  <c r="E533" i="38"/>
  <c r="E532" i="38" s="1"/>
  <c r="M12" i="221"/>
  <c r="M13" i="221" s="1"/>
  <c r="G79" i="38"/>
  <c r="F111" i="38"/>
  <c r="E119" i="38"/>
  <c r="F121" i="38"/>
  <c r="G76" i="38"/>
  <c r="F269" i="38"/>
  <c r="F84" i="38"/>
  <c r="E453" i="38"/>
  <c r="E400" i="38"/>
  <c r="E398" i="38" s="1"/>
  <c r="E534" i="38"/>
  <c r="F115" i="38"/>
  <c r="F473" i="38"/>
  <c r="F63" i="38" s="1"/>
  <c r="F459" i="38"/>
  <c r="F58" i="38" s="1"/>
  <c r="E214" i="38"/>
  <c r="M12" i="220"/>
  <c r="M13" i="220" s="1"/>
  <c r="G81" i="38"/>
  <c r="F159" i="38"/>
  <c r="F156" i="38" s="1"/>
  <c r="F152" i="38" s="1"/>
  <c r="F130" i="38" s="1"/>
  <c r="F119" i="38"/>
  <c r="F123" i="38"/>
  <c r="G112" i="38"/>
  <c r="G118" i="38"/>
  <c r="G122" i="38"/>
  <c r="F451" i="38"/>
  <c r="G453" i="38"/>
  <c r="F398" i="38"/>
  <c r="G400" i="38"/>
  <c r="G398" i="38" s="1"/>
  <c r="F344" i="38"/>
  <c r="F290" i="38"/>
  <c r="J13" i="231"/>
  <c r="J14" i="231" s="1"/>
  <c r="G534" i="38"/>
  <c r="G20" i="57"/>
  <c r="G23" i="57"/>
  <c r="G220" i="38" s="1"/>
  <c r="G110" i="38" s="1"/>
  <c r="E84" i="38"/>
  <c r="F193" i="38"/>
  <c r="F83" i="38" s="1"/>
  <c r="G307" i="38"/>
  <c r="G106" i="38"/>
  <c r="G214" i="38"/>
  <c r="F214" i="38"/>
  <c r="F211" i="38" s="1"/>
  <c r="F207" i="38" s="1"/>
  <c r="J19" i="54"/>
  <c r="J20" i="54" s="1"/>
  <c r="G19" i="54"/>
  <c r="G20" i="54" s="1"/>
  <c r="M23" i="224"/>
  <c r="M24" i="224" s="1"/>
  <c r="M15" i="224"/>
  <c r="G182" i="38" s="1"/>
  <c r="G180" i="38" s="1"/>
  <c r="G15" i="224"/>
  <c r="E182" i="38" s="1"/>
  <c r="E180" i="38" s="1"/>
  <c r="G23" i="224"/>
  <c r="E117" i="38"/>
  <c r="G14" i="56"/>
  <c r="G16" i="56"/>
  <c r="G164" i="38" s="1"/>
  <c r="G109" i="38" s="1"/>
  <c r="G23" i="48"/>
  <c r="G25" i="48"/>
  <c r="G146" i="38" s="1"/>
  <c r="F23" i="48"/>
  <c r="F25" i="48"/>
  <c r="F146" i="38" s="1"/>
  <c r="F143" i="38" s="1"/>
  <c r="E23" i="48"/>
  <c r="E25" i="48"/>
  <c r="E146" i="38" s="1"/>
  <c r="E91" i="38" s="1"/>
  <c r="E22" i="60"/>
  <c r="E25" i="60" s="1"/>
  <c r="E170" i="38" s="1"/>
  <c r="E115" i="38" s="1"/>
  <c r="G138" i="38"/>
  <c r="G83" i="38" s="1"/>
  <c r="F15" i="176"/>
  <c r="F456" i="38"/>
  <c r="F57" i="38" s="1"/>
  <c r="G15" i="176"/>
  <c r="E106" i="38"/>
  <c r="F266" i="38"/>
  <c r="F262" i="38" s="1"/>
  <c r="E463" i="38"/>
  <c r="E59" i="38" s="1"/>
  <c r="F463" i="38"/>
  <c r="F59" i="38" s="1"/>
  <c r="F105" i="38"/>
  <c r="F104" i="38" s="1"/>
  <c r="E414" i="38"/>
  <c r="E456" i="38"/>
  <c r="E57" i="38" s="1"/>
  <c r="F377" i="38"/>
  <c r="G430" i="38"/>
  <c r="G120" i="38"/>
  <c r="E495" i="38"/>
  <c r="E323" i="38"/>
  <c r="G414" i="38"/>
  <c r="G456" i="38"/>
  <c r="F495" i="38"/>
  <c r="F76" i="38"/>
  <c r="E110" i="38"/>
  <c r="G16" i="46"/>
  <c r="G19" i="46"/>
  <c r="G199" i="38" s="1"/>
  <c r="G89" i="38" s="1"/>
  <c r="F16" i="46"/>
  <c r="F19" i="46"/>
  <c r="F199" i="38" s="1"/>
  <c r="F89" i="38" s="1"/>
  <c r="E16" i="46"/>
  <c r="E19" i="46"/>
  <c r="E199" i="38" s="1"/>
  <c r="E89" i="38" s="1"/>
  <c r="E475" i="38"/>
  <c r="E473" i="38" s="1"/>
  <c r="G473" i="38"/>
  <c r="G63" i="38" s="1"/>
  <c r="E43" i="170"/>
  <c r="G339" i="38"/>
  <c r="G333" i="38" s="1"/>
  <c r="E12" i="96"/>
  <c r="E333" i="38"/>
  <c r="F12" i="96"/>
  <c r="F333" i="38"/>
  <c r="F15" i="92"/>
  <c r="E25" i="70"/>
  <c r="E76" i="38"/>
  <c r="G18" i="47"/>
  <c r="G21" i="47"/>
  <c r="G200" i="38" s="1"/>
  <c r="F18" i="47"/>
  <c r="F21" i="47"/>
  <c r="F200" i="38" s="1"/>
  <c r="F90" i="38" s="1"/>
  <c r="E18" i="47"/>
  <c r="E21" i="47"/>
  <c r="E200" i="38" s="1"/>
  <c r="G24" i="224"/>
  <c r="J24" i="224"/>
  <c r="F253" i="38"/>
  <c r="E143" i="38"/>
  <c r="E169" i="38"/>
  <c r="E156" i="38" s="1"/>
  <c r="G169" i="38"/>
  <c r="E116" i="38"/>
  <c r="G116" i="38"/>
  <c r="G114" i="38" s="1"/>
  <c r="G224" i="38"/>
  <c r="F114" i="38"/>
  <c r="G279" i="38"/>
  <c r="G266" i="38" s="1"/>
  <c r="E211" i="38"/>
  <c r="E207" i="38" s="1"/>
  <c r="M20" i="54"/>
  <c r="F15" i="132"/>
  <c r="F389" i="38"/>
  <c r="F387" i="38" s="1"/>
  <c r="E523" i="38"/>
  <c r="E521" i="38" s="1"/>
  <c r="E508" i="38" s="1"/>
  <c r="E504" i="38" s="1"/>
  <c r="E482" i="38" s="1"/>
  <c r="E47" i="38" s="1"/>
  <c r="E14" i="211"/>
  <c r="E307" i="38"/>
  <c r="G361" i="38"/>
  <c r="E389" i="38"/>
  <c r="E15" i="132"/>
  <c r="F441" i="38"/>
  <c r="F440" i="38" s="1"/>
  <c r="F16" i="165"/>
  <c r="G16" i="210"/>
  <c r="G522" i="38"/>
  <c r="G521" i="38" s="1"/>
  <c r="G508" i="38" s="1"/>
  <c r="G504" i="38" s="1"/>
  <c r="G482" i="38" s="1"/>
  <c r="G47" i="38" s="1"/>
  <c r="G15" i="132"/>
  <c r="G389" i="38"/>
  <c r="G387" i="38" s="1"/>
  <c r="E16" i="165"/>
  <c r="E441" i="38"/>
  <c r="E440" i="38" s="1"/>
  <c r="G57" i="38"/>
  <c r="F16" i="210"/>
  <c r="F522" i="38"/>
  <c r="F14" i="211"/>
  <c r="F523" i="38"/>
  <c r="F414" i="38"/>
  <c r="F361" i="38"/>
  <c r="G104" i="38"/>
  <c r="E361" i="38"/>
  <c r="C16" i="83"/>
  <c r="D16" i="83"/>
  <c r="G22" i="84"/>
  <c r="F328" i="38"/>
  <c r="G20" i="104"/>
  <c r="G20" i="109"/>
  <c r="E43" i="129"/>
  <c r="G12" i="135"/>
  <c r="C36" i="155"/>
  <c r="F403" i="38"/>
  <c r="E43" i="161"/>
  <c r="F43" i="161"/>
  <c r="F43" i="163"/>
  <c r="G449" i="38"/>
  <c r="G440" i="38" s="1"/>
  <c r="G43" i="183"/>
  <c r="E20" i="188"/>
  <c r="F20" i="188"/>
  <c r="E18" i="194"/>
  <c r="E388" i="38"/>
  <c r="G378" i="38"/>
  <c r="G377" i="38" s="1"/>
  <c r="F431" i="38"/>
  <c r="F430" i="38" s="1"/>
  <c r="F512" i="38"/>
  <c r="F511" i="38" s="1"/>
  <c r="E86" i="38"/>
  <c r="E279" i="38"/>
  <c r="M13" i="228"/>
  <c r="M14" i="228" s="1"/>
  <c r="M13" i="229"/>
  <c r="M14" i="229" s="1"/>
  <c r="G127" i="38"/>
  <c r="G128" i="38"/>
  <c r="E345" i="38"/>
  <c r="E344" i="38" s="1"/>
  <c r="G533" i="38"/>
  <c r="G532" i="38" s="1"/>
  <c r="E377" i="38"/>
  <c r="G85" i="38"/>
  <c r="J13" i="228"/>
  <c r="J14" i="228" s="1"/>
  <c r="J13" i="229"/>
  <c r="J14" i="229" s="1"/>
  <c r="J12" i="230"/>
  <c r="J13" i="230" s="1"/>
  <c r="F126" i="38"/>
  <c r="F127" i="38"/>
  <c r="F128" i="38"/>
  <c r="E104" i="38"/>
  <c r="F323" i="38"/>
  <c r="G13" i="228"/>
  <c r="G14" i="228" s="1"/>
  <c r="G13" i="229"/>
  <c r="G14" i="229" s="1"/>
  <c r="E126" i="38"/>
  <c r="E128" i="38"/>
  <c r="E123" i="38"/>
  <c r="F61" i="38"/>
  <c r="E427" i="38" l="1"/>
  <c r="E423" i="38" s="1"/>
  <c r="G211" i="38"/>
  <c r="G207" i="38" s="1"/>
  <c r="DO28" i="39"/>
  <c r="DO27" i="39" s="1"/>
  <c r="F455" i="38"/>
  <c r="E127" i="38"/>
  <c r="E266" i="38"/>
  <c r="E262" i="38" s="1"/>
  <c r="E240" i="38" s="1"/>
  <c r="G55" i="38"/>
  <c r="G54" i="38" s="1"/>
  <c r="F374" i="38"/>
  <c r="F370" i="38" s="1"/>
  <c r="G262" i="38"/>
  <c r="G240" i="38" s="1"/>
  <c r="G320" i="38"/>
  <c r="G316" i="38" s="1"/>
  <c r="G294" i="38" s="1"/>
  <c r="G45" i="38" s="1"/>
  <c r="F307" i="38"/>
  <c r="F320" i="38"/>
  <c r="E320" i="38"/>
  <c r="E316" i="38" s="1"/>
  <c r="EB28" i="39"/>
  <c r="EB27" i="39" s="1"/>
  <c r="E114" i="38"/>
  <c r="G427" i="38"/>
  <c r="G423" i="38" s="1"/>
  <c r="G402" i="38" s="1"/>
  <c r="F240" i="38"/>
  <c r="EO28" i="39"/>
  <c r="EO27" i="39" s="1"/>
  <c r="E294" i="38"/>
  <c r="E45" i="38" s="1"/>
  <c r="G455" i="38"/>
  <c r="G101" i="38"/>
  <c r="E152" i="38"/>
  <c r="E130" i="38" s="1"/>
  <c r="F101" i="38"/>
  <c r="G156" i="38"/>
  <c r="G152" i="38" s="1"/>
  <c r="F198" i="38"/>
  <c r="G143" i="38"/>
  <c r="G91" i="38"/>
  <c r="F91" i="38"/>
  <c r="F88" i="38" s="1"/>
  <c r="F55" i="38"/>
  <c r="F54" i="38" s="1"/>
  <c r="E455" i="38"/>
  <c r="G126" i="38"/>
  <c r="F521" i="38"/>
  <c r="F508" i="38" s="1"/>
  <c r="F504" i="38" s="1"/>
  <c r="F482" i="38" s="1"/>
  <c r="F47" i="38" s="1"/>
  <c r="G374" i="38"/>
  <c r="G370" i="38" s="1"/>
  <c r="G348" i="38" s="1"/>
  <c r="G46" i="38" s="1"/>
  <c r="F427" i="38"/>
  <c r="F423" i="38" s="1"/>
  <c r="F402" i="38" s="1"/>
  <c r="F51" i="38" s="1"/>
  <c r="E63" i="38"/>
  <c r="G51" i="38"/>
  <c r="E387" i="38"/>
  <c r="E374" i="38" s="1"/>
  <c r="E370" i="38" s="1"/>
  <c r="F316" i="38"/>
  <c r="EB37" i="39" s="1"/>
  <c r="EB33" i="39" s="1"/>
  <c r="G90" i="38"/>
  <c r="G88" i="38" s="1"/>
  <c r="G198" i="38"/>
  <c r="G185" i="38" s="1"/>
  <c r="E90" i="38"/>
  <c r="E88" i="38" s="1"/>
  <c r="E198" i="38"/>
  <c r="E185" i="38" s="1"/>
  <c r="F125" i="38"/>
  <c r="F185" i="38"/>
  <c r="E402" i="38"/>
  <c r="E51" i="38" s="1"/>
  <c r="E125" i="38"/>
  <c r="G125" i="38"/>
  <c r="G97" i="38" s="1"/>
  <c r="EO24" i="39" s="1"/>
  <c r="E101" i="38"/>
  <c r="F348" i="38"/>
  <c r="F46" i="38" s="1"/>
  <c r="DO37" i="39" l="1"/>
  <c r="DO33" i="39" s="1"/>
  <c r="EO37" i="39"/>
  <c r="EO33" i="39" s="1"/>
  <c r="F97" i="38"/>
  <c r="EB24" i="39" s="1"/>
  <c r="EB23" i="39" s="1"/>
  <c r="EB22" i="39" s="1"/>
  <c r="EB14" i="39" s="1"/>
  <c r="G130" i="38"/>
  <c r="EO40" i="39"/>
  <c r="EO38" i="39" s="1"/>
  <c r="EO23" i="39"/>
  <c r="E55" i="38"/>
  <c r="E54" i="38" s="1"/>
  <c r="G44" i="38"/>
  <c r="F294" i="38"/>
  <c r="F45" i="38" s="1"/>
  <c r="F44" i="38" s="1"/>
  <c r="E348" i="38"/>
  <c r="E46" i="38" s="1"/>
  <c r="E44" i="38" s="1"/>
  <c r="F75" i="38"/>
  <c r="E97" i="38"/>
  <c r="DO24" i="39" s="1"/>
  <c r="G75" i="38"/>
  <c r="EO22" i="39" l="1"/>
  <c r="EO14" i="39" s="1"/>
  <c r="EB40" i="39"/>
  <c r="EB38" i="39" s="1"/>
  <c r="DO40" i="39"/>
  <c r="DO38" i="39" s="1"/>
  <c r="DO23" i="39"/>
  <c r="DO22" i="39" s="1"/>
  <c r="DO14" i="39" s="1"/>
  <c r="F74" i="38"/>
  <c r="F43" i="38"/>
  <c r="F42" i="38" s="1"/>
  <c r="F38" i="38" s="1"/>
  <c r="E75" i="38"/>
  <c r="E43" i="38" s="1"/>
  <c r="E42" i="38" s="1"/>
  <c r="E38" i="38" s="1"/>
  <c r="G43" i="38"/>
  <c r="G42" i="38" s="1"/>
  <c r="G38" i="38" s="1"/>
  <c r="G74" i="38"/>
  <c r="E74" i="38" l="1"/>
</calcChain>
</file>

<file path=xl/sharedStrings.xml><?xml version="1.0" encoding="utf-8"?>
<sst xmlns="http://schemas.openxmlformats.org/spreadsheetml/2006/main" count="7367" uniqueCount="1050">
  <si>
    <t>РАСЧЕТ</t>
  </si>
  <si>
    <t>(полное наименование учреждения)</t>
  </si>
  <si>
    <t>ИТОГО, руб.</t>
  </si>
  <si>
    <t>ИТОГО, тыс.руб.</t>
  </si>
  <si>
    <t>Руководитель</t>
  </si>
  <si>
    <t>(подпись)</t>
  </si>
  <si>
    <t>(расшифровка подписи)</t>
  </si>
  <si>
    <t>Гл.бухгалтер</t>
  </si>
  <si>
    <t>Наименование</t>
  </si>
  <si>
    <t>Сумма</t>
  </si>
  <si>
    <t>Наименование 
поставщика</t>
  </si>
  <si>
    <t>Ед.
изм.</t>
  </si>
  <si>
    <t>кол-во</t>
  </si>
  <si>
    <t>цена</t>
  </si>
  <si>
    <t>223.01.10 "Оплата отопления и технологических нужд"</t>
  </si>
  <si>
    <t>г/кал</t>
  </si>
  <si>
    <t>223.01.20 "Оплата потребления газа"</t>
  </si>
  <si>
    <t>м3</t>
  </si>
  <si>
    <t>223.02.00 "Оплата потребления электрической энергии"</t>
  </si>
  <si>
    <t>кВт/ч</t>
  </si>
  <si>
    <t>223.04.00 "Прочие коммунальные услуги"</t>
  </si>
  <si>
    <t>х</t>
  </si>
  <si>
    <t xml:space="preserve"> </t>
  </si>
  <si>
    <t>в том числе:</t>
  </si>
  <si>
    <t>ИТОГО, тыс. руб.</t>
  </si>
  <si>
    <t>Основные показатели</t>
  </si>
  <si>
    <t>Численность проживающих</t>
  </si>
  <si>
    <t>Количество койко-дней</t>
  </si>
  <si>
    <t>Стоимость медикаментов в день на одного проживающего</t>
  </si>
  <si>
    <t>Стоимость питания в день на одного проживающего</t>
  </si>
  <si>
    <t>"</t>
  </si>
  <si>
    <t xml:space="preserve"> г.</t>
  </si>
  <si>
    <t>на 20</t>
  </si>
  <si>
    <t>Коды</t>
  </si>
  <si>
    <t>Дата</t>
  </si>
  <si>
    <t>Орган, осуществляющий</t>
  </si>
  <si>
    <t>по Сводному реестру</t>
  </si>
  <si>
    <t>глава по БК</t>
  </si>
  <si>
    <t>ИНН</t>
  </si>
  <si>
    <t>КПП</t>
  </si>
  <si>
    <t>Единица измерения: руб.</t>
  </si>
  <si>
    <t>по ОКЕИ</t>
  </si>
  <si>
    <t>Раздел 1. Поступления и выплаты</t>
  </si>
  <si>
    <t>Наименование показателя</t>
  </si>
  <si>
    <t>Код строки</t>
  </si>
  <si>
    <t>за пределами планового периода</t>
  </si>
  <si>
    <t>текущий финансовый год</t>
  </si>
  <si>
    <t>первый год планового периода</t>
  </si>
  <si>
    <t>1</t>
  </si>
  <si>
    <t>2</t>
  </si>
  <si>
    <t>3</t>
  </si>
  <si>
    <t>4</t>
  </si>
  <si>
    <t>5</t>
  </si>
  <si>
    <t>6</t>
  </si>
  <si>
    <t>7</t>
  </si>
  <si>
    <t>8</t>
  </si>
  <si>
    <t xml:space="preserve">Остаток средств на начало текущего финансового года </t>
  </si>
  <si>
    <t>0001</t>
  </si>
  <si>
    <t xml:space="preserve">Остаток средств на конец текущего финансового года </t>
  </si>
  <si>
    <t>0002</t>
  </si>
  <si>
    <t>Доходы, всего:</t>
  </si>
  <si>
    <t>1000</t>
  </si>
  <si>
    <t>в том числе:
доходы от собственности, всего</t>
  </si>
  <si>
    <t>1100</t>
  </si>
  <si>
    <t>120</t>
  </si>
  <si>
    <t>1110</t>
  </si>
  <si>
    <t>доходы от оказания услуг, работ, компенсации затрат учреждения, всего</t>
  </si>
  <si>
    <t>1200</t>
  </si>
  <si>
    <t>130</t>
  </si>
  <si>
    <t>в том числе:
субсидии на финансовое обеспечение выполнения государственного задания за счет средств бюджета Ставропольского края</t>
  </si>
  <si>
    <t>1210</t>
  </si>
  <si>
    <t>доходы от оказания платных услуг (работ), компенсации затрат учреждения, всего</t>
  </si>
  <si>
    <t>1220</t>
  </si>
  <si>
    <t>1221</t>
  </si>
  <si>
    <t>доходы, поступающие от предпринимательской и иной, приносящей доход деятельности</t>
  </si>
  <si>
    <t>1222</t>
  </si>
  <si>
    <t>доходы, поступающие от деятельности подсобных хозяйств</t>
  </si>
  <si>
    <t>1223</t>
  </si>
  <si>
    <t>доходы от штрафов, пеней, иных сумм принудительного изъятия, всего</t>
  </si>
  <si>
    <t>1300</t>
  </si>
  <si>
    <t>140</t>
  </si>
  <si>
    <t>1310</t>
  </si>
  <si>
    <t>доходы от штрафных санкций за нарушение законодательства о закупках и нарушение условий контрактов (договоров)</t>
  </si>
  <si>
    <t>безвозмездные денежные поступления, всего</t>
  </si>
  <si>
    <t>1400</t>
  </si>
  <si>
    <t>150</t>
  </si>
  <si>
    <t>1410</t>
  </si>
  <si>
    <t>1420</t>
  </si>
  <si>
    <t>прочие доходы, всего</t>
  </si>
  <si>
    <t>1500</t>
  </si>
  <si>
    <t>1510</t>
  </si>
  <si>
    <t>целевые субсидии, из них:</t>
  </si>
  <si>
    <t>1511</t>
  </si>
  <si>
    <t>1512</t>
  </si>
  <si>
    <t>1513</t>
  </si>
  <si>
    <t>1514</t>
  </si>
  <si>
    <t>1515</t>
  </si>
  <si>
    <t>субсидии на осуществление капитальных вложений</t>
  </si>
  <si>
    <t>1520</t>
  </si>
  <si>
    <t>доходы от операций с активами, всего</t>
  </si>
  <si>
    <t>1900</t>
  </si>
  <si>
    <t>1910</t>
  </si>
  <si>
    <t>440</t>
  </si>
  <si>
    <t xml:space="preserve">прочие поступления, всего </t>
  </si>
  <si>
    <t>1980</t>
  </si>
  <si>
    <t>из них:
увеличение остатков денежных средств за счет возврата дебиторской задолженности прошлых лет</t>
  </si>
  <si>
    <t>1981</t>
  </si>
  <si>
    <t>510</t>
  </si>
  <si>
    <t>Расходы, всего</t>
  </si>
  <si>
    <t>2000</t>
  </si>
  <si>
    <t>Субсидия на финансовое обеспечение выполнения государственного задания, всего</t>
  </si>
  <si>
    <t>в том числе:
оплата труда</t>
  </si>
  <si>
    <t>2110</t>
  </si>
  <si>
    <t>111</t>
  </si>
  <si>
    <t>211</t>
  </si>
  <si>
    <t>социальные пособия и компенсации персоналу в денежной форме</t>
  </si>
  <si>
    <t>2111</t>
  </si>
  <si>
    <t>266</t>
  </si>
  <si>
    <t>прочие несоциальные выплаты персоналу в денежной форме, в том числе компенсационного характера</t>
  </si>
  <si>
    <t>2120</t>
  </si>
  <si>
    <t>112</t>
  </si>
  <si>
    <t>212</t>
  </si>
  <si>
    <t>прочие несоциальные выплаты персоналу в натуральной форме, в том числе компенсационного характера</t>
  </si>
  <si>
    <t>2121</t>
  </si>
  <si>
    <t>214</t>
  </si>
  <si>
    <t>прочие работы, услуги</t>
  </si>
  <si>
    <t>2122</t>
  </si>
  <si>
    <t>226</t>
  </si>
  <si>
    <t>2123</t>
  </si>
  <si>
    <t>2130</t>
  </si>
  <si>
    <t>113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</si>
  <si>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</si>
  <si>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2140</t>
  </si>
  <si>
    <t>119</t>
  </si>
  <si>
    <t>213</t>
  </si>
  <si>
    <t>в том числе:
на выплаты по оплате труда</t>
  </si>
  <si>
    <t>2141</t>
  </si>
  <si>
    <t>на иные выплаты работникам</t>
  </si>
  <si>
    <t>2142</t>
  </si>
  <si>
    <t>2143</t>
  </si>
  <si>
    <t>социальные и иные выплаты населению, всего</t>
  </si>
  <si>
    <t>2200</t>
  </si>
  <si>
    <t>300</t>
  </si>
  <si>
    <t>уплата налогов, сборов и иных платежей, всего</t>
  </si>
  <si>
    <t>2300</t>
  </si>
  <si>
    <t>850</t>
  </si>
  <si>
    <t xml:space="preserve">из них:
налог на имущество организаций </t>
  </si>
  <si>
    <t>2310</t>
  </si>
  <si>
    <t>851</t>
  </si>
  <si>
    <t>291</t>
  </si>
  <si>
    <t>уплата земельного налога</t>
  </si>
  <si>
    <t>2320</t>
  </si>
  <si>
    <t>иные налоги (транспортный налог) в бюджеты Российской Федерации</t>
  </si>
  <si>
    <t>2330</t>
  </si>
  <si>
    <t>852</t>
  </si>
  <si>
    <t>иные налоги (государственная пошлина) в бюджеты Российской Федерации</t>
  </si>
  <si>
    <t>уплата штрафов (в том числе административных), пеней, иных платежей (плата за негативное воздействие на окружающую среду)</t>
  </si>
  <si>
    <t>2340</t>
  </si>
  <si>
    <t>853</t>
  </si>
  <si>
    <t>безвозмездные перечисления организациям и физическим лицам, всего</t>
  </si>
  <si>
    <t>2400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</si>
  <si>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</si>
  <si>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</si>
  <si>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</si>
  <si>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</si>
  <si>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>831</t>
  </si>
  <si>
    <t xml:space="preserve">расходы на закупку товаров, работ, услуг, всего </t>
  </si>
  <si>
    <t>2600</t>
  </si>
  <si>
    <t>2610</t>
  </si>
  <si>
    <t>241</t>
  </si>
  <si>
    <t>закупку товаров, работ, услуг в сфере информационно-коммуникационных технологий</t>
  </si>
  <si>
    <t>2620</t>
  </si>
  <si>
    <t>242</t>
  </si>
  <si>
    <t>закупку товаров, работ, услуг в целях капитального ремонта государственного (муниципального) имущества</t>
  </si>
  <si>
    <t>2630</t>
  </si>
  <si>
    <t>243</t>
  </si>
  <si>
    <t>2640</t>
  </si>
  <si>
    <t>244</t>
  </si>
  <si>
    <t>услуги связи</t>
  </si>
  <si>
    <t>221</t>
  </si>
  <si>
    <t>транспортные услуги</t>
  </si>
  <si>
    <t>222</t>
  </si>
  <si>
    <t>коммунальные услуги, из них:</t>
  </si>
  <si>
    <t>223</t>
  </si>
  <si>
    <t>2641</t>
  </si>
  <si>
    <t>223 01 10</t>
  </si>
  <si>
    <t>2642</t>
  </si>
  <si>
    <t>223 01 20</t>
  </si>
  <si>
    <t>2643</t>
  </si>
  <si>
    <t>223 02 00</t>
  </si>
  <si>
    <t>2644</t>
  </si>
  <si>
    <t>223 03 00</t>
  </si>
  <si>
    <t>2645</t>
  </si>
  <si>
    <t>223 04 00</t>
  </si>
  <si>
    <t>арендная плата за пользование имуществом (за исключением земельных участков и других обособленных природных объектов)</t>
  </si>
  <si>
    <t>224</t>
  </si>
  <si>
    <t>работы, услуги по содержанию имущества</t>
  </si>
  <si>
    <t>225</t>
  </si>
  <si>
    <t>страхование</t>
  </si>
  <si>
    <t>227</t>
  </si>
  <si>
    <t>услуги, работы для целей капитальных вложений</t>
  </si>
  <si>
    <t>228</t>
  </si>
  <si>
    <t>арендная плата за пользование земельными участками и другими обособленными природными объектами</t>
  </si>
  <si>
    <t>229</t>
  </si>
  <si>
    <t>увеличение стоимости основных средств</t>
  </si>
  <si>
    <t>310</t>
  </si>
  <si>
    <t>увеличение стоимости материальных запасов</t>
  </si>
  <si>
    <t>340</t>
  </si>
  <si>
    <t>увеличение стоимости лекарственных препаратов и материалов, применыемых в медицинских целях</t>
  </si>
  <si>
    <t>341</t>
  </si>
  <si>
    <t>увеличение стоимости продуктов питания</t>
  </si>
  <si>
    <t>342</t>
  </si>
  <si>
    <t>увеличение стоимости горюче-смазочных материалов</t>
  </si>
  <si>
    <t>343</t>
  </si>
  <si>
    <t>увеличение стоимости строительных материалов</t>
  </si>
  <si>
    <t>344</t>
  </si>
  <si>
    <t>увеличение стоимости мягкого инвентаря</t>
  </si>
  <si>
    <t>345</t>
  </si>
  <si>
    <t>увеличение стоимости прочих оборотных запасов (материалов)</t>
  </si>
  <si>
    <t>346</t>
  </si>
  <si>
    <t>увеличение стоимости прочих материальных запасов однократного применения</t>
  </si>
  <si>
    <t>349</t>
  </si>
  <si>
    <t>увеличение стоимости неисключительных прав на результаты интеллектуальной деятельности с неопределенным сроком полезного использования</t>
  </si>
  <si>
    <t>352</t>
  </si>
  <si>
    <t>увеличение стоимости неисключительных прав на результаты интеллектуальной деятельности с определенным сроком полезного использования</t>
  </si>
  <si>
    <t>353</t>
  </si>
  <si>
    <t>Средства, поступающие в качестве платы за оказание социальных услуг гражданам в рамках выполнения государственного задания, всего</t>
  </si>
  <si>
    <t>Средства, поступающие от предпринимательской и иной, приносящей доход деятельности, всего</t>
  </si>
  <si>
    <t>Безвозмездные денежные поступления, всего</t>
  </si>
  <si>
    <t>увеличение стоимости прочих оборотных запасов (материалов), в том числе</t>
  </si>
  <si>
    <t>целевые субсидии, всего:</t>
  </si>
  <si>
    <t>приобретение основных средств, в том числе:</t>
  </si>
  <si>
    <t>реализация мероприятий по формированию доступной среды для инвалидов и других маломобильных групп населения, в том числе:</t>
  </si>
  <si>
    <t>реализация мероприятий по повышению уровня пожарной безопасности, в том числе:</t>
  </si>
  <si>
    <t>реализация мероприятий по повышению антитеррористической защищенности, в том числе:</t>
  </si>
  <si>
    <t>гранты бюджетным (автономным) учреждениям</t>
  </si>
  <si>
    <t>меры социальной поддержки отдельным категориям граждан, работающим и проживающим в сельской местности, в том числе:</t>
  </si>
  <si>
    <t>321</t>
  </si>
  <si>
    <t>265</t>
  </si>
  <si>
    <t>267</t>
  </si>
  <si>
    <t>Иные расходы (в том числе подсобное хозяйство), всего</t>
  </si>
  <si>
    <t>расходы, полученные от доходов от штрафов, пеней, иных сумм принудительного изъятия, всего</t>
  </si>
  <si>
    <t>расходы на закупку товаров, работ, услуг, всего, в том числе</t>
  </si>
  <si>
    <t>увеличение стоимости материальных запасов, из них</t>
  </si>
  <si>
    <t>капитальные вложения в объекты государственной (муниципальной) собственности, всего</t>
  </si>
  <si>
    <t>2650</t>
  </si>
  <si>
    <t>400</t>
  </si>
  <si>
    <t>в том числе:
приобретение объектов недвижимого имущества государственными учреждениями</t>
  </si>
  <si>
    <t>406</t>
  </si>
  <si>
    <t>строительство (реконструкция) объектов недвижимого имущества государственными учреждениями</t>
  </si>
  <si>
    <t>407</t>
  </si>
  <si>
    <t xml:space="preserve">Выплаты, уменьшающие доход, всего </t>
  </si>
  <si>
    <t>3000</t>
  </si>
  <si>
    <t>100</t>
  </si>
  <si>
    <t xml:space="preserve">в том числе
налог на прибыль </t>
  </si>
  <si>
    <t>3010</t>
  </si>
  <si>
    <t xml:space="preserve">налог на добавленную стоимость </t>
  </si>
  <si>
    <t>3020</t>
  </si>
  <si>
    <t xml:space="preserve">прочие налоги, уменьшающие доход </t>
  </si>
  <si>
    <t>3030</t>
  </si>
  <si>
    <t xml:space="preserve">Прочие выплаты, всего </t>
  </si>
  <si>
    <t>4000</t>
  </si>
  <si>
    <t>из них:
возврат в бюджет средств субсидии</t>
  </si>
  <si>
    <t>4010</t>
  </si>
  <si>
    <t>610</t>
  </si>
  <si>
    <t>№
п/п</t>
  </si>
  <si>
    <t>Коды
строк</t>
  </si>
  <si>
    <t>Год
начала закупки</t>
  </si>
  <si>
    <t>(текущий финансовый год)</t>
  </si>
  <si>
    <t>(первый год планового периода)</t>
  </si>
  <si>
    <t>(второй год планового периода)</t>
  </si>
  <si>
    <t>26000</t>
  </si>
  <si>
    <t>1.1</t>
  </si>
  <si>
    <t>26100</t>
  </si>
  <si>
    <t>1.2</t>
  </si>
  <si>
    <t>26200</t>
  </si>
  <si>
    <t>1.3</t>
  </si>
  <si>
    <t>26300</t>
  </si>
  <si>
    <t>1.4</t>
  </si>
  <si>
    <t>26400</t>
  </si>
  <si>
    <t>1.4.1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</si>
  <si>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</si>
  <si>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26410</t>
  </si>
  <si>
    <t>1.4.1.1</t>
  </si>
  <si>
    <t>в том числе:
в соответствии с Федеральным законом № 44-ФЗ</t>
  </si>
  <si>
    <t>26411</t>
  </si>
  <si>
    <t>1.4.1.2</t>
  </si>
  <si>
    <t>26412</t>
  </si>
  <si>
    <t>1.4.2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</si>
  <si>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</si>
  <si>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</si>
  <si>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</t>
  </si>
  <si>
    <t>26421</t>
  </si>
  <si>
    <t>1.4.2.2</t>
  </si>
  <si>
    <t>26422</t>
  </si>
  <si>
    <t>1.4.3</t>
  </si>
  <si>
    <t>26430</t>
  </si>
  <si>
    <t>1.4.5</t>
  </si>
  <si>
    <t>за счет прочих источников финансового обеспечения</t>
  </si>
  <si>
    <t>26450</t>
  </si>
  <si>
    <t>1.4.5.1</t>
  </si>
  <si>
    <t>26451</t>
  </si>
  <si>
    <t>1.4.5.2</t>
  </si>
  <si>
    <t>в соответствии с Федеральным законом № 223-ФЗ</t>
  </si>
  <si>
    <t>26452</t>
  </si>
  <si>
    <t>26500</t>
  </si>
  <si>
    <t>в том числе по году начала закупки:</t>
  </si>
  <si>
    <t>26510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</si>
  <si>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</si>
  <si>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26600</t>
  </si>
  <si>
    <t>26610</t>
  </si>
  <si>
    <t>Руководитель учреждения</t>
  </si>
  <si>
    <t>(должность)</t>
  </si>
  <si>
    <t>Исполнитель</t>
  </si>
  <si>
    <t>(фамилия, инициалы)</t>
  </si>
  <si>
    <t>(телефон)</t>
  </si>
  <si>
    <t>СОГЛАСОВАНО</t>
  </si>
  <si>
    <t>(наименование должности специалиста планово-бюджетного отдела)</t>
  </si>
  <si>
    <t>Утверждено
на 2020год</t>
  </si>
  <si>
    <t>Утверждено
на 2021год</t>
  </si>
  <si>
    <t>Утверждено
на 2022год</t>
  </si>
  <si>
    <t>расходов по коду аналитического показателя 211 "Заработная плата"</t>
  </si>
  <si>
    <t>на 2020-2022годы</t>
  </si>
  <si>
    <t>УТВЕРЖДАЮ</t>
  </si>
  <si>
    <t>Сумма (с точностью до двух знаков после запятой)</t>
  </si>
  <si>
    <t>на 2022 г.</t>
  </si>
  <si>
    <t>второй  год планового периода</t>
  </si>
  <si>
    <r>
      <t xml:space="preserve">Код по бюджетной классификации Российской Федерации </t>
    </r>
    <r>
      <rPr>
        <vertAlign val="superscript"/>
        <sz val="10"/>
        <rFont val="Times New Roman"/>
        <family val="1"/>
        <charset val="204"/>
      </rPr>
      <t>3</t>
    </r>
  </si>
  <si>
    <r>
      <t xml:space="preserve">Аналитический код </t>
    </r>
    <r>
      <rPr>
        <vertAlign val="superscript"/>
        <sz val="10"/>
        <rFont val="Times New Roman"/>
        <family val="1"/>
        <charset val="204"/>
      </rPr>
      <t>4</t>
    </r>
  </si>
  <si>
    <r>
      <t xml:space="preserve">расходы на закупку товаров, работ, услуг, всего </t>
    </r>
    <r>
      <rPr>
        <vertAlign val="superscript"/>
        <sz val="10"/>
        <rFont val="Times New Roman"/>
        <family val="1"/>
        <charset val="204"/>
      </rPr>
      <t>7</t>
    </r>
  </si>
  <si>
    <t>реализация мероприятий по формированию доступной среды для инвалидов и других маломобильных групп населенияпрочие доходы, всего</t>
  </si>
  <si>
    <t>реализация мероприятий по повышению уровня пожарной безопасности</t>
  </si>
  <si>
    <t>реализация мероприятий по повышению уровня антитеррористической защищенности</t>
  </si>
  <si>
    <t>гранты в форме субсидии бюджетным (автономным) учреждениям</t>
  </si>
  <si>
    <t xml:space="preserve"> меры социальной поддержки отдельным категориям граждан, работающим и проживающим в сельской местности</t>
  </si>
  <si>
    <t>проведение капитального ремонта</t>
  </si>
  <si>
    <t>приобретение основных средств</t>
  </si>
  <si>
    <t>оплата отопления и технологических нужд</t>
  </si>
  <si>
    <t>оплата потребления газа</t>
  </si>
  <si>
    <t>оплата потребления электрической энергии</t>
  </si>
  <si>
    <t>оплата водоснабжения и водоотведения помещений</t>
  </si>
  <si>
    <t>прочие коммунальные услуги</t>
  </si>
  <si>
    <t>пособия по социальной помощи, выплачиваемые работодателями, нанимателями бывшим                                                                 работникам в натуральной форме</t>
  </si>
  <si>
    <t>социальные компенсации персоналу в натуральной формеработы, услуги по содержанию</t>
  </si>
  <si>
    <t>расходов по коду аналитического показателя  213 "Начисления на выплаты по оплате труда"</t>
  </si>
  <si>
    <t>расходов по коду аналитического показателя  266 "Социальные пособия и компенсации персоналу в денежной форме"</t>
  </si>
  <si>
    <t>расходов по коду аналитического показателя  212 "Прочие несоциальные выплаты персоналу в денежной норме"</t>
  </si>
  <si>
    <t>расходов по коду аналитического показателя  214 "Прочие несоциальные выплаты персоналу в натуральной форме"</t>
  </si>
  <si>
    <t>расходов по коду аналитического показателя  226 "Прочие работы, услуги"</t>
  </si>
  <si>
    <t>расходов по коду аналитического показателя  291 "Налог на имущество"</t>
  </si>
  <si>
    <t>расходов по коду аналитического показателя  291 "Земельный налог"</t>
  </si>
  <si>
    <t>расходов по коду аналитического показателя  291 "Транспортный налог"</t>
  </si>
  <si>
    <t>расходов по коду аналитического показателя  291 "Государственная пошлина"</t>
  </si>
  <si>
    <t>расходов по коду аналитического показателя  291 "уплата штрафов (в том числе административных), пеней, иных платежей (плата за негативное воздействие)"</t>
  </si>
  <si>
    <t>расходов по коду аналитического показателя 221 "Услуги связи"</t>
  </si>
  <si>
    <t>расходов по коду аналитического показателя  222 "Транспортные услуги"</t>
  </si>
  <si>
    <t>223.01.20 "Оплата транспортировки  газа"</t>
  </si>
  <si>
    <t>223.03.00 "Оплата водоснабжения помещений"</t>
  </si>
  <si>
    <t>223.03.00 "Оплата  водоотведения помещений"</t>
  </si>
  <si>
    <t>расходов по коду аналитического показателя 223 "Коммунальные услуги"*</t>
  </si>
  <si>
    <t>расходов по коду аналитического показателя 224 "Арендная плата за пользование имуществом"</t>
  </si>
  <si>
    <t>расходов по коду аналитического показателя  225 "Работы, услуги по содержанию имущества"</t>
  </si>
  <si>
    <t>расходов по коду аналитического показателя  227 "Страхование"</t>
  </si>
  <si>
    <t>расходов по коду аналитического показателя  228 "Услуги работы для целей капитальных вложений"</t>
  </si>
  <si>
    <t>расходов по коду аналитического показателя  229 "Арендная плата за пользование земельными участками и другими обособленными природными объектами"</t>
  </si>
  <si>
    <t>расходов по коду аналитического показателя 341 "Увеличение стоимости лекарственных препаратов и материалов, применяемых в медцинских целях"</t>
  </si>
  <si>
    <t>расходов по коду аналитического показателя 342 "Увеличение стоимости продуктов питания"</t>
  </si>
  <si>
    <t>расходов по коду аналитического показателя  343 "Увеличение стоимости горюче-смазочных материалов"</t>
  </si>
  <si>
    <t>расходов по коду аналитического показателя  344 "Увеличение стоимости строительных материалов"</t>
  </si>
  <si>
    <t>расходов по коду аналитического показателя  345 "Увеличение стоимости мягкого инвентаря"</t>
  </si>
  <si>
    <t>расходов по коду аналитического показателя  346 "Увеличение стоимости прочих оборотных запасов (материалов)"</t>
  </si>
  <si>
    <t>расходов по коду аналитического показателя  349 "Увеличение стоимости прочих материальных запасов однократного применения"</t>
  </si>
  <si>
    <t xml:space="preserve">                                                        (полное наименование учреждения)</t>
  </si>
  <si>
    <t>на выплаты по оплате труда</t>
  </si>
  <si>
    <t>расходов по коду аналитического показателя  226 "Прочие расходы, услуги"</t>
  </si>
  <si>
    <t>расходов по коду аналитического показателя  310 "Увеличение стоимости основных средств"</t>
  </si>
  <si>
    <t>расходов по коду аналитического показателя  352 "Увеличение стоимости неисключительных прав на результаты интеллектуальной деятельности с неопределенным сроком полезного использования"</t>
  </si>
  <si>
    <t>расходов по коду аналитического показателя  353 "Увеличение стоимости неисключительных прав на результаты интеллектуальной деятельности с определенным сроком полезного использования"</t>
  </si>
  <si>
    <t>прочую закупку товаров, работ и услуг, всего, из них:</t>
  </si>
  <si>
    <t>проведение капитального ремонта, в том числе:</t>
  </si>
  <si>
    <t>расходов по коду аналитического показателя  _____ "___________________________________________________________________________________"</t>
  </si>
  <si>
    <t>РАСЧЕТ по капитальному ремонту</t>
  </si>
  <si>
    <t>вкладка 243- кап.рем.1</t>
  </si>
  <si>
    <t>вкладка 243- кап.рем.2</t>
  </si>
  <si>
    <t>автомобиль</t>
  </si>
  <si>
    <t>оборудование</t>
  </si>
  <si>
    <t>мебель</t>
  </si>
  <si>
    <t>вкладка 244- доступ.1</t>
  </si>
  <si>
    <t>вкладка 244- доступ.2</t>
  </si>
  <si>
    <t>расходов по коду аналитического показателя  _____                                                                        "реализация мероприятий по формированию доступной среды для инвалидов и других маломобильных групп населения"</t>
  </si>
  <si>
    <t xml:space="preserve">РАСЧЕТ </t>
  </si>
  <si>
    <t>работы, услуги по содержанию</t>
  </si>
  <si>
    <t>расходов по коду аналитического показателя  265 "пособия по социальной помощи, выплачиваемые работодателями, нанимателями бывшим                                                                 работникам в натуральной форме"</t>
  </si>
  <si>
    <t>расходов по коду аналитического показателя  267 "социальные компенсации персоналу в натуральной формеработы, услуги по содержанию"</t>
  </si>
  <si>
    <t>должность</t>
  </si>
  <si>
    <t>______________</t>
  </si>
  <si>
    <t>подпись</t>
  </si>
  <si>
    <t>расшифровка подписи</t>
  </si>
  <si>
    <t>22</t>
  </si>
  <si>
    <t>Из них:</t>
  </si>
  <si>
    <t>стационар</t>
  </si>
  <si>
    <t>полустационар</t>
  </si>
  <si>
    <t xml:space="preserve">на дому </t>
  </si>
  <si>
    <t>полустаационар</t>
  </si>
  <si>
    <t>на дому</t>
  </si>
  <si>
    <t>из них:</t>
  </si>
  <si>
    <t>Предоставление социального обслуживания в стационарной форме</t>
  </si>
  <si>
    <t>Предоставление социального обслуживания в полустационарной форме</t>
  </si>
  <si>
    <t>Предоставление социального обслуживания в форме на дому</t>
  </si>
  <si>
    <t>в том числе:                                                                           доходы, поступающие в качестве платы за оказание социальных услуг гражданам в рамках установленного государственного задания</t>
  </si>
  <si>
    <t>в том числе:пособие на погребение</t>
  </si>
  <si>
    <r>
      <t xml:space="preserve">функции и полномочия учредителя   </t>
    </r>
    <r>
      <rPr>
        <b/>
        <sz val="12"/>
        <rFont val="Times New Roman"/>
        <family val="1"/>
        <charset val="204"/>
      </rPr>
      <t>министерство труда и социальной защиты населения Ставропольского края</t>
    </r>
  </si>
  <si>
    <t>"______"___________________ 2021 г.</t>
  </si>
  <si>
    <t>на 2022 г. и плановый период 2023 и 2024 годов</t>
  </si>
  <si>
    <t>в том числе:
закупку научно-исследовательских , опытно-конструкторских и технологических работ</t>
  </si>
  <si>
    <t>2700</t>
  </si>
  <si>
    <t>2710</t>
  </si>
  <si>
    <t>2720</t>
  </si>
  <si>
    <t xml:space="preserve"> закупку товаров, работ, услуг в целях создания, развития, эксплуатации и вывода из эксплуатации государственных информационных систем</t>
  </si>
  <si>
    <t>246</t>
  </si>
  <si>
    <t>2660</t>
  </si>
  <si>
    <t>2661</t>
  </si>
  <si>
    <t>2662</t>
  </si>
  <si>
    <t>2663</t>
  </si>
  <si>
    <t>247</t>
  </si>
  <si>
    <t>закупку энергетических ресурсов, из них:</t>
  </si>
  <si>
    <t>в том числе:
закупку научно-исследовательских, опытно-конструкторских и технологических работ</t>
  </si>
  <si>
    <t>№ п/п</t>
  </si>
  <si>
    <t>на 2023 г.</t>
  </si>
  <si>
    <t>на 2024 г.</t>
  </si>
  <si>
    <t>23</t>
  </si>
  <si>
    <t>24</t>
  </si>
  <si>
    <t xml:space="preserve">ГБУСО «Новоалександровский КЦСОН» </t>
  </si>
  <si>
    <t>Государственное бюджетное учреждение социального обслуживания  "Новоалександровский комплексный центр социального обслуживания населения"</t>
  </si>
  <si>
    <t>Исчислено 
на 2022год</t>
  </si>
  <si>
    <t>Исчислено 
на 2023год</t>
  </si>
  <si>
    <t>Т.В.Степанова</t>
  </si>
  <si>
    <t>Н.Ф.Ракитянская</t>
  </si>
  <si>
    <t>на 2022-2024годы</t>
  </si>
  <si>
    <t>Исчислено 
на 2024год</t>
  </si>
  <si>
    <t>Исчислено
на 2022год</t>
  </si>
  <si>
    <t>Исчислено
на 2023год</t>
  </si>
  <si>
    <t>Исчислено
на 2024год</t>
  </si>
  <si>
    <t>______________________ Степанова Т.В.</t>
  </si>
  <si>
    <t>Директор Государственного бюджетного учреждения социального обслуживания  "Новоалександровский комплексный центр социального обслуживания населения"</t>
  </si>
  <si>
    <t>2615005913</t>
  </si>
  <si>
    <t>Учреждение   Государственное бюджетное учреждение социального обслуживания "Новоалександровский комплексный центр социального обслуживания населения"</t>
  </si>
  <si>
    <t>"Арендная плата за пользование имуществом (за исключением земельных участков и других обособленных природных объектов)"</t>
  </si>
  <si>
    <t>Обслуживание пожарной сигнализации (1900*12 мес=22800,00 рублей) договор № НОВ 3-О от 11.01.2021</t>
  </si>
  <si>
    <t>Работы по техническому обслуживанию и планово-предупредительному ремонту (ТО и ППР) установки системы пожарного мониторинга "Стрелец-мониторинг"                                                3объекта*500,00руб.в месяц*12 мес=18000,00 рублей (контракт № 1/ТО-НОВ от 30.12.2020)</t>
  </si>
  <si>
    <t>Техническое обслуживание и проверка работоспособности сигнализатора загазованности 36 проверок * 750,00руб. на сумму 45000,00рублей (контракт № 108 от 22.04.2021)</t>
  </si>
  <si>
    <t>Дератизация:                                                                        938,4 кв.м*1,16 руб*12обработок. = 13062,53 рублей  (договор № 17 от 01.01.2021)                                        Дезинсекция                                             123,7кв.м*2,90*12обработок =4304,76 рублей           (договор № 17 от 01.01.2021)                                        ИТОГО: 17367,29 рублей</t>
  </si>
  <si>
    <t xml:space="preserve">Акарицидная обработка:                  342,2кв.м*2,40руб.*3обр.= 2463,84рублей                                 472кв.м*2,40руб.*2обр.= 2265,60 рублей  100кв.м*2,40руб.*1обр.= 240,00рублей                                                         Всего: 4969,44 рублей   (договор № 22 от 01.01.2021)
</t>
  </si>
  <si>
    <t>Проведение лабораторных исследований и испытаний    Приют - (6*1046,67=6280,02 рублей);      Реабилитация - ((4*1046,67=4186,68 рублей);           Всего:                                                   10466,70 рублей (договор № 1354 от 10.02.2021)</t>
  </si>
  <si>
    <r>
      <t xml:space="preserve">Медицинские осмотры :226 человек*1500,00 рулей =339000,00 рублей                                                                                  </t>
    </r>
    <r>
      <rPr>
        <b/>
        <i/>
        <sz val="11"/>
        <rFont val="Times New Roman"/>
        <family val="1"/>
        <charset val="204"/>
      </rPr>
      <t>Итого 339000,00 рублей, из них по бюджету - 250 000,00 рублей (остаток по внебюджету - 89000,00 рублей)</t>
    </r>
  </si>
  <si>
    <r>
      <t xml:space="preserve">Обслуживание программы "Учет Клиентов ЦСО"                           </t>
    </r>
    <r>
      <rPr>
        <b/>
        <i/>
        <sz val="11"/>
        <rFont val="Times New Roman"/>
        <family val="1"/>
        <charset val="204"/>
      </rPr>
      <t>Расчет 3300,00руб.*12 мес=39600,00рублей                                                    Итого за год: 39600,00 рублей (договор № ТП21-051-1 от 11.01.2021)</t>
    </r>
  </si>
  <si>
    <r>
      <t xml:space="preserve">Обязательное страхование гражданской ответственности: ГАЗ 32212 3073,40 руб. * 1машина = </t>
    </r>
    <r>
      <rPr>
        <b/>
        <sz val="10"/>
        <rFont val="Times New Roman"/>
        <family val="1"/>
        <charset val="204"/>
      </rPr>
      <t>3073,40</t>
    </r>
    <r>
      <rPr>
        <sz val="10"/>
        <rFont val="Times New Roman"/>
        <family val="1"/>
      </rPr>
      <t xml:space="preserve"> руб (г/н 660)</t>
    </r>
  </si>
  <si>
    <r>
      <t xml:space="preserve">Обязательное страхование гражданской ответственности: ГАЗ 3221 3073,40 руб. * 1машина = </t>
    </r>
    <r>
      <rPr>
        <b/>
        <sz val="10"/>
        <rFont val="Times New Roman"/>
        <family val="1"/>
        <charset val="204"/>
      </rPr>
      <t>3073,40</t>
    </r>
    <r>
      <rPr>
        <sz val="10"/>
        <rFont val="Times New Roman"/>
        <family val="1"/>
      </rPr>
      <t xml:space="preserve"> руб (г/н932)</t>
    </r>
  </si>
  <si>
    <t>Государственное бюджетное учреждение социального обслуживания "Новоалександровский комплексный центр социального обслуживания населения"</t>
  </si>
  <si>
    <t>1. Отделение реабилитации и социальный приют</t>
  </si>
  <si>
    <t>Сумма расходов на медикаменты</t>
  </si>
  <si>
    <t>2. Стационарное отделение для пожилых граждан и инвалидов</t>
  </si>
  <si>
    <t xml:space="preserve">Исчислено на 2023 год
</t>
  </si>
  <si>
    <t xml:space="preserve">Исчислено на 2024 год
</t>
  </si>
  <si>
    <r>
      <t>Обязательное страхование гражданской ответственности: лада ларгус 3015,18 руб. * 1машина =</t>
    </r>
    <r>
      <rPr>
        <b/>
        <sz val="10"/>
        <rFont val="Times New Roman"/>
        <family val="1"/>
        <charset val="204"/>
      </rPr>
      <t>3015,18</t>
    </r>
    <r>
      <rPr>
        <sz val="10"/>
        <rFont val="Times New Roman"/>
        <family val="1"/>
      </rPr>
      <t xml:space="preserve"> руб</t>
    </r>
  </si>
  <si>
    <r>
      <t>Справочно: расчет на 2022г.</t>
    </r>
    <r>
      <rPr>
        <i/>
        <sz val="9"/>
        <rFont val="Times New Roman"/>
        <family val="1"/>
      </rPr>
      <t xml:space="preserve"> 1. Отделение реабилитации и приют: Всего </t>
    </r>
    <r>
      <rPr>
        <b/>
        <i/>
        <sz val="9"/>
        <rFont val="Times New Roman"/>
        <family val="1"/>
        <charset val="204"/>
      </rPr>
      <t>7907к/д</t>
    </r>
    <r>
      <rPr>
        <i/>
        <sz val="9"/>
        <rFont val="Times New Roman"/>
        <family val="1"/>
      </rPr>
      <t>, из них приют (365дн*15чел=5475-(8чел*21день=168дн-отдых в санатории))=</t>
    </r>
    <r>
      <rPr>
        <b/>
        <i/>
        <sz val="9"/>
        <rFont val="Times New Roman"/>
        <family val="1"/>
        <charset val="204"/>
      </rPr>
      <t>5307к/д,</t>
    </r>
    <r>
      <rPr>
        <i/>
        <sz val="9"/>
        <rFont val="Times New Roman"/>
        <family val="1"/>
        <charset val="204"/>
      </rPr>
      <t xml:space="preserve"> реабилитация работает по 5-дневке: 365дней-105вых.дня в году=260день*10чел=</t>
    </r>
    <r>
      <rPr>
        <b/>
        <i/>
        <sz val="9"/>
        <rFont val="Times New Roman"/>
        <family val="1"/>
        <charset val="204"/>
      </rPr>
      <t>2600к/д.</t>
    </r>
  </si>
  <si>
    <r>
      <t>Справочно: расчет на 2023г</t>
    </r>
    <r>
      <rPr>
        <i/>
        <sz val="9"/>
        <rFont val="Times New Roman"/>
        <family val="1"/>
      </rPr>
      <t xml:space="preserve"> 1. Отделение реабилитации и приют: Всего 7907к/д, из них приют (365дн*15чел=5475-(8чел*21день=168дн-отдых в санатории))=5307к/д, реабилитация работает по 5-дневке: 365дней-105вых.дня в году=260день*10чел=2600к/д.</t>
    </r>
  </si>
  <si>
    <r>
      <t>Справочно: расчет на 2024г</t>
    </r>
    <r>
      <rPr>
        <i/>
        <sz val="9"/>
        <rFont val="Times New Roman"/>
        <family val="1"/>
      </rPr>
      <t xml:space="preserve"> 1. Отделение реабилитации и приют: Всего 7942к/д, из них приют (366дн*15чел=5490-(8чел*21день=168дн-отдых в санатории))=5322к/д, реабилитация работает по 5-дневке: 366дней-104 вых.дня в году=262день*10чел=2620к/д.</t>
    </r>
  </si>
  <si>
    <r>
      <t>Обязательное страхование гражданской ответственности: СЕАЗ 11113-02       1507,59руб*1машина=</t>
    </r>
    <r>
      <rPr>
        <b/>
        <sz val="10"/>
        <rFont val="Times New Roman"/>
        <family val="1"/>
        <charset val="204"/>
      </rPr>
      <t>1507,59</t>
    </r>
    <r>
      <rPr>
        <sz val="10"/>
        <rFont val="Times New Roman"/>
        <family val="1"/>
      </rPr>
      <t>руб</t>
    </r>
  </si>
  <si>
    <r>
      <t>Обязательное страхование гражданской ответственности: ГАЗ 2705 3215,50 руб. * 1машина =</t>
    </r>
    <r>
      <rPr>
        <b/>
        <sz val="10"/>
        <rFont val="Times New Roman"/>
        <family val="1"/>
        <charset val="204"/>
      </rPr>
      <t>3215,50 руб.</t>
    </r>
    <r>
      <rPr>
        <sz val="10"/>
        <rFont val="Times New Roman"/>
        <family val="1"/>
      </rPr>
      <t xml:space="preserve"> (г/н 692)</t>
    </r>
  </si>
  <si>
    <r>
      <t>Обязательное страхование гражданской ответственности: ГАЗ2705                      3507,82 руб*1машина=</t>
    </r>
    <r>
      <rPr>
        <b/>
        <sz val="10"/>
        <rFont val="Times New Roman"/>
        <family val="1"/>
        <charset val="204"/>
      </rPr>
      <t xml:space="preserve">3507,82 </t>
    </r>
    <r>
      <rPr>
        <sz val="10"/>
        <rFont val="Times New Roman"/>
        <family val="1"/>
      </rPr>
      <t>руб (г/н 768)</t>
    </r>
  </si>
  <si>
    <r>
      <t>Обязательное страхование гражданской ответственности: ГАЗ 2705 3015,18 руб. * 1машина =</t>
    </r>
    <r>
      <rPr>
        <b/>
        <sz val="10"/>
        <rFont val="Times New Roman"/>
        <family val="1"/>
        <charset val="204"/>
      </rPr>
      <t xml:space="preserve">3015,18 </t>
    </r>
    <r>
      <rPr>
        <sz val="10"/>
        <rFont val="Times New Roman"/>
        <family val="1"/>
      </rPr>
      <t xml:space="preserve"> руб (г/н 443)</t>
    </r>
  </si>
  <si>
    <r>
      <t>Обязательное страхование гражданской ответственности: Renault Duster                    3585,63 руб*1машина =</t>
    </r>
    <r>
      <rPr>
        <b/>
        <sz val="10"/>
        <rFont val="Times New Roman"/>
        <family val="1"/>
        <charset val="204"/>
      </rPr>
      <t>3585,63</t>
    </r>
    <r>
      <rPr>
        <sz val="10"/>
        <rFont val="Times New Roman"/>
        <family val="1"/>
      </rPr>
      <t xml:space="preserve">руб. </t>
    </r>
  </si>
  <si>
    <r>
      <t xml:space="preserve">Обязательное страхование гражданской ответственности: Shoda Octavia          3015,18 руб*1машина = </t>
    </r>
    <r>
      <rPr>
        <b/>
        <sz val="10"/>
        <rFont val="Times New Roman"/>
        <family val="1"/>
        <charset val="204"/>
      </rPr>
      <t xml:space="preserve">3015,18 </t>
    </r>
    <r>
      <rPr>
        <sz val="10"/>
        <rFont val="Times New Roman"/>
        <family val="1"/>
      </rPr>
      <t>руб</t>
    </r>
  </si>
  <si>
    <t>223.04.00 "Прочие коммунальные услуги" (МП ЖКХ)</t>
  </si>
  <si>
    <t xml:space="preserve">223.04.00 "Прочие коммунальные услуги" </t>
  </si>
  <si>
    <t>ООО "ЭКО-СИТИ"</t>
  </si>
  <si>
    <t>СК "Ставрополькрайводоканал"</t>
  </si>
  <si>
    <t>МКУ "Благоустройство НГО"</t>
  </si>
  <si>
    <t>Стоимость контрольного блюда</t>
  </si>
  <si>
    <t>Количество контрольных блюд</t>
  </si>
  <si>
    <t>Сумма расходов на контрольные блюда</t>
  </si>
  <si>
    <t>Сумма расходов на питание</t>
  </si>
  <si>
    <t>Увеличение стоимости горюче-смазочных материалов</t>
  </si>
  <si>
    <t>расходов на оплату горюче-смазочных материалов</t>
  </si>
  <si>
    <t>Норма расхода топлива на 100 км</t>
  </si>
  <si>
    <t>Пробег автомобиля, км</t>
  </si>
  <si>
    <t>сумма</t>
  </si>
  <si>
    <t>Газ-2705 (2003г.):  
Марка бензина: АИ-92</t>
  </si>
  <si>
    <t>Надбавка за эксплуатацию автомобиля более 8 лет- 10%</t>
  </si>
  <si>
    <t>Надбавка за работу в населенных пунктах 5%</t>
  </si>
  <si>
    <t xml:space="preserve">Итого летняя норма  </t>
  </si>
  <si>
    <t>Надбавка за работу в зимних условиях 5%</t>
  </si>
  <si>
    <t xml:space="preserve">Итого зимняя норма </t>
  </si>
  <si>
    <t>Итого</t>
  </si>
  <si>
    <t>Газ-2705 (2011г.):  
Марка бензина: АИ-92</t>
  </si>
  <si>
    <t>Надбавка за эксплуатацию автомобиля более 5 лет или пробег более 100 тыс. км- 5%</t>
  </si>
  <si>
    <t>Лада ларгус (2014 г):  
Марка бензина: АИ-95</t>
  </si>
  <si>
    <t>за работу в населенных пунктах 5%</t>
  </si>
  <si>
    <t>Надбавка за эксплуатацию автомобиля более 8 лет или пробег более 150 тыс. км- 10%</t>
  </si>
  <si>
    <t>кондиционер 5%</t>
  </si>
  <si>
    <t>СЕАЗ-11113 (2004г.):  
Марка бензина: АИ-92</t>
  </si>
  <si>
    <t>Skoda Octavia (2012г.):  
Марка бензина: АИ-95</t>
  </si>
  <si>
    <t>Надбавка за эксплуатацию автомобиля более 8 лет, пробег более 150 тыс.км- 5%</t>
  </si>
  <si>
    <t>Итого зимняя норма</t>
  </si>
  <si>
    <t>ГАЗ 32212  (2017) Марка бензина АИ-95</t>
  </si>
  <si>
    <t>за остановки связанные с посадкой пассажиров 10%</t>
  </si>
  <si>
    <t>кондиционер 7%</t>
  </si>
  <si>
    <t>Renault Duster  (2018) Марка бензина АИ-95</t>
  </si>
  <si>
    <t>ГАЗ 27527   Марка бензина АИ-92</t>
  </si>
  <si>
    <t>ГАЗ 3221  (2015) Марка бензина АИ-95</t>
  </si>
  <si>
    <t>ИТОГО ГОРЮЧЕЕ</t>
  </si>
  <si>
    <t>Смазочные материалы (10 %)</t>
  </si>
  <si>
    <t>в том числе по услугам</t>
  </si>
  <si>
    <t>на 2022-2024 годы</t>
  </si>
  <si>
    <t>Увеличение стоимости мягкого инвентаря</t>
  </si>
  <si>
    <r>
      <t>расходов на приобретение мягкого инвентаря</t>
    </r>
    <r>
      <rPr>
        <sz val="9"/>
        <rFont val="Arial Cyr"/>
        <charset val="204"/>
      </rPr>
      <t xml:space="preserve"> *</t>
    </r>
  </si>
  <si>
    <t>государственное бюджетное учреждение социального обслуживания "Новоалександровский комплексный центр социального обслуживания населения"</t>
  </si>
  <si>
    <t>Социальный приют</t>
  </si>
  <si>
    <t>Стационарное отделение реабилитации</t>
  </si>
  <si>
    <r>
      <t xml:space="preserve">Количество воспитанников </t>
    </r>
    <r>
      <rPr>
        <u/>
        <sz val="9"/>
        <rFont val="Times New Roman"/>
        <family val="1"/>
        <charset val="204"/>
      </rPr>
      <t>школьного возраста</t>
    </r>
    <r>
      <rPr>
        <sz val="9"/>
        <rFont val="Times New Roman"/>
        <family val="1"/>
      </rPr>
      <t>,
из них:</t>
    </r>
  </si>
  <si>
    <r>
      <t xml:space="preserve">Количество воспитанников </t>
    </r>
    <r>
      <rPr>
        <u/>
        <sz val="9"/>
        <rFont val="Times New Roman"/>
        <family val="1"/>
        <charset val="204"/>
      </rPr>
      <t>дошкольного возраста</t>
    </r>
    <r>
      <rPr>
        <sz val="9"/>
        <rFont val="Times New Roman"/>
        <family val="1"/>
      </rPr>
      <t>,
из них:</t>
    </r>
  </si>
  <si>
    <t>Количество детей -инвалидов в стационарном отделении реабилитации</t>
  </si>
  <si>
    <t>мальчиков</t>
  </si>
  <si>
    <t>девочек</t>
  </si>
  <si>
    <t>на одного восп-ка школьного возраста</t>
  </si>
  <si>
    <t>на одного восп-ка дошкольного возраста</t>
  </si>
  <si>
    <t>Положено по норме на:</t>
  </si>
  <si>
    <t>срок носки</t>
  </si>
  <si>
    <t>Имеется в 
наличии</t>
  </si>
  <si>
    <t>Подлежит списанию</t>
  </si>
  <si>
    <t>одного воспитанника</t>
  </si>
  <si>
    <t>на всех воспитанников</t>
  </si>
  <si>
    <t>ё</t>
  </si>
  <si>
    <t>Куртка зимняя, пальто, шуба</t>
  </si>
  <si>
    <t>Пальто демисезонное, куртка</t>
  </si>
  <si>
    <t>Платье (юбка и блузка)</t>
  </si>
  <si>
    <t>Халат домашний для девочки</t>
  </si>
  <si>
    <t>Свитер (джемпер) шерстяной, пуловер</t>
  </si>
  <si>
    <t>Костюм шерстяной для школы для мальчика</t>
  </si>
  <si>
    <t>Костюм шерстяной для школы для девочки</t>
  </si>
  <si>
    <t>Брюки джинсовые для мальчика</t>
  </si>
  <si>
    <t>Рубашка школьная белая хлопчатобумажная для мальчика</t>
  </si>
  <si>
    <t>Форма и обувь спортивные</t>
  </si>
  <si>
    <t>Брюки полушерстяные для мальчика</t>
  </si>
  <si>
    <t>Брюки для девочки</t>
  </si>
  <si>
    <t>Платье летнее</t>
  </si>
  <si>
    <t>Костюм летний для мальчика</t>
  </si>
  <si>
    <t>Рубашка для мальчика</t>
  </si>
  <si>
    <t>Брюки спортивные</t>
  </si>
  <si>
    <t>Рабочая одежда (комплект)</t>
  </si>
  <si>
    <t>Сорочка ночная, пижама</t>
  </si>
  <si>
    <t>Футболка</t>
  </si>
  <si>
    <t>Шорты</t>
  </si>
  <si>
    <t>Трусы спортивные</t>
  </si>
  <si>
    <t>Трусы для девочек</t>
  </si>
  <si>
    <t>Трусы для мальчиков</t>
  </si>
  <si>
    <t>Майка</t>
  </si>
  <si>
    <t>Бюстгальтер</t>
  </si>
  <si>
    <t>Трико для девочки</t>
  </si>
  <si>
    <t>Песочник, купальник, плавки</t>
  </si>
  <si>
    <t>Платки носовые</t>
  </si>
  <si>
    <t xml:space="preserve">Носки, гольфы хлопчатобумажные               </t>
  </si>
  <si>
    <t>Колготки</t>
  </si>
  <si>
    <t>Головной убор зимний (шерстяная шапка)</t>
  </si>
  <si>
    <t>Головной убор летний</t>
  </si>
  <si>
    <t>Шапочка резиновая</t>
  </si>
  <si>
    <t>Шапочка спортивная</t>
  </si>
  <si>
    <t>Перчатки (варежки)</t>
  </si>
  <si>
    <t>Ремень брючный (подтяжки)</t>
  </si>
  <si>
    <t>Шарф полушерстяной</t>
  </si>
  <si>
    <t>Банты, ленты (метров)</t>
  </si>
  <si>
    <t>Сапоги (ботинки) зимние</t>
  </si>
  <si>
    <t>Ботинки, туфли, сандалии, кроссовки, босоножки</t>
  </si>
  <si>
    <t>Тапочки домашние</t>
  </si>
  <si>
    <t>Сапоги резиновые</t>
  </si>
  <si>
    <t>Портфель, сумка для школы</t>
  </si>
  <si>
    <t>Сумка спортивная, дорожная</t>
  </si>
  <si>
    <t>Одеяло шерстяное (ватное)</t>
  </si>
  <si>
    <t>Подушка</t>
  </si>
  <si>
    <t>Покрывало (плед)</t>
  </si>
  <si>
    <t>Матрац ватный</t>
  </si>
  <si>
    <t>Пододеяльник</t>
  </si>
  <si>
    <t>Простыня</t>
  </si>
  <si>
    <t>Наволочка</t>
  </si>
  <si>
    <t>Наволочка нижняя</t>
  </si>
  <si>
    <t>Полотенце махровое</t>
  </si>
  <si>
    <t>Полотенце</t>
  </si>
  <si>
    <t>Коврик прикроватный</t>
  </si>
  <si>
    <t>Т.В. Степанова</t>
  </si>
  <si>
    <r>
      <t xml:space="preserve">Кадастровый номер:26:04:050503:1143              Расчет налога: </t>
    </r>
    <r>
      <rPr>
        <b/>
        <i/>
        <sz val="10"/>
        <rFont val="Times New Roman"/>
        <family val="1"/>
        <charset val="204"/>
      </rPr>
      <t>1018000,00рублей*1,5%=15270,00рублей</t>
    </r>
  </si>
  <si>
    <r>
      <t xml:space="preserve">ГАЗ 3221 гос.№А932ЕВ:                                      </t>
    </r>
    <r>
      <rPr>
        <b/>
        <i/>
        <sz val="9"/>
        <rFont val="Times New Roman"/>
        <family val="1"/>
      </rPr>
      <t>106,9л/с*30ставка*1коэффициент(12месяцев использование)=3207,00рублей.</t>
    </r>
  </si>
  <si>
    <r>
      <t xml:space="preserve">СЕАЗ 11113-02 гос.№ О630МХ: </t>
    </r>
    <r>
      <rPr>
        <b/>
        <i/>
        <sz val="9"/>
        <rFont val="Times New Roman"/>
        <family val="1"/>
      </rPr>
      <t xml:space="preserve">32л/с*7ставка*1коэффициент(12месяцев использование)=224,00рублей.            </t>
    </r>
  </si>
  <si>
    <r>
      <t xml:space="preserve">SKODA OKTAVIA гос.№О492УЕ:                                      </t>
    </r>
    <r>
      <rPr>
        <b/>
        <i/>
        <sz val="9"/>
        <rFont val="Times New Roman"/>
        <family val="1"/>
      </rPr>
      <t>102л/с*15ставка*1коэффициент(12месяцев использование)=1530,00рублей.</t>
    </r>
  </si>
  <si>
    <r>
      <t xml:space="preserve">LADA LARGUS гос.№А568БУ:                                      </t>
    </r>
    <r>
      <rPr>
        <b/>
        <i/>
        <sz val="9"/>
        <rFont val="Times New Roman"/>
        <family val="1"/>
      </rPr>
      <t>104,7л/с*15ставка*1коэффициент(12месяцев использование)=1571,00рублей.</t>
    </r>
  </si>
  <si>
    <r>
      <t xml:space="preserve">ГАЗ-32212 гос.№В660НМ:                                      </t>
    </r>
    <r>
      <rPr>
        <b/>
        <i/>
        <sz val="9"/>
        <rFont val="Times New Roman"/>
        <family val="1"/>
      </rPr>
      <t>106,8л/с*30ставка*1коэффициент (12месяцев использование)=3204,00рублей.</t>
    </r>
  </si>
  <si>
    <r>
      <t xml:space="preserve">ГАЗ-2705 гос.№О443ТР:                                      </t>
    </r>
    <r>
      <rPr>
        <b/>
        <i/>
        <sz val="9"/>
        <rFont val="Times New Roman"/>
        <family val="1"/>
      </rPr>
      <t>106,8л/с*30ставка*1коэффициент (12месяцев использование)=3204,00рублей.</t>
    </r>
  </si>
  <si>
    <r>
      <t xml:space="preserve">RENAULT DUSTER гос.№Е369АК126:                                      </t>
    </r>
    <r>
      <rPr>
        <b/>
        <i/>
        <sz val="9"/>
        <rFont val="Times New Roman"/>
        <family val="1"/>
      </rPr>
      <t>143л/с*15ставка*1коэффициент (12месяцев использование)=2145,00рублей.</t>
    </r>
  </si>
  <si>
    <r>
      <t xml:space="preserve">ГАЗ 2705 гос.№О692МЕ:                                      </t>
    </r>
    <r>
      <rPr>
        <b/>
        <i/>
        <sz val="9"/>
        <rFont val="Times New Roman"/>
        <family val="1"/>
      </rPr>
      <t>98,2л/с*10ставка*1коэффициент (12месяцев использование)=982,50рублей.</t>
    </r>
  </si>
  <si>
    <t>(ПАО Ставропольэнергосбыт)</t>
  </si>
  <si>
    <t>(ГУП СК "Ставрополькоммунэлектро")</t>
  </si>
  <si>
    <t>ООО "Межрегионгаз Ставрополь"</t>
  </si>
  <si>
    <t>223.01.20 "Оплата потребления газа" (население)</t>
  </si>
  <si>
    <t>расходов на приобретение канцелярских товаров</t>
  </si>
  <si>
    <t>Тетради клетка (12 л)</t>
  </si>
  <si>
    <t>шт</t>
  </si>
  <si>
    <t>Тетради линия (12 л)</t>
  </si>
  <si>
    <t>Тетради  узкая линия (12 л)</t>
  </si>
  <si>
    <t>Тетрадь 48 листов</t>
  </si>
  <si>
    <t>Тетрадь 96 листов</t>
  </si>
  <si>
    <t>Карандаш простой</t>
  </si>
  <si>
    <t>Ручка шариковая</t>
  </si>
  <si>
    <t>Краски акварельные</t>
  </si>
  <si>
    <t>пач</t>
  </si>
  <si>
    <t>Линейка</t>
  </si>
  <si>
    <t>Альбом для рисования 40 лист.</t>
  </si>
  <si>
    <t>Цветная бумага</t>
  </si>
  <si>
    <t>Цветной картон</t>
  </si>
  <si>
    <t>Белый картон</t>
  </si>
  <si>
    <t>Обложка для тетрадей</t>
  </si>
  <si>
    <t>Ножницы</t>
  </si>
  <si>
    <t>Скоросшиватель пластиковый</t>
  </si>
  <si>
    <t>Набор кистей для рисования</t>
  </si>
  <si>
    <t>наб</t>
  </si>
  <si>
    <t>Карандаши цветные</t>
  </si>
  <si>
    <t>Клей ПВА</t>
  </si>
  <si>
    <t>Ластик</t>
  </si>
  <si>
    <t>Точилка</t>
  </si>
  <si>
    <t>Пластилин</t>
  </si>
  <si>
    <t>регистратор</t>
  </si>
  <si>
    <t>расходов на моющие средства</t>
  </si>
  <si>
    <t>Средства личной гигиены</t>
  </si>
  <si>
    <t>Мыло туалетное 100 гр.</t>
  </si>
  <si>
    <t>шт.</t>
  </si>
  <si>
    <t xml:space="preserve">Зубные щетки </t>
  </si>
  <si>
    <t>Контейнер для зубных счеток</t>
  </si>
  <si>
    <t xml:space="preserve">Мочалки </t>
  </si>
  <si>
    <t xml:space="preserve">Прокладки гигиенические: </t>
  </si>
  <si>
    <t>уп</t>
  </si>
  <si>
    <t xml:space="preserve">Шампунь: (1л) </t>
  </si>
  <si>
    <t>Зубная паста 100 гр</t>
  </si>
  <si>
    <t>Расческа</t>
  </si>
  <si>
    <t>Туалетная бумага</t>
  </si>
  <si>
    <t>Средства для уборки помещений и стирки белья</t>
  </si>
  <si>
    <t>Мыло хозяйственное (200гр)</t>
  </si>
  <si>
    <t xml:space="preserve">Средство чистящее
«НИКА-СТЕКЛООЧИСТИТЕЛЬ» 0,5л
</t>
  </si>
  <si>
    <t>Паста « Пальмира»</t>
  </si>
  <si>
    <t>Средство чистящее "Ника-Санигель WC антибактериальный" 750гр</t>
  </si>
  <si>
    <t>Моющее средство для посуды 5л. "Прогрессс"</t>
  </si>
  <si>
    <t>Чистящее средство"Доместес"</t>
  </si>
  <si>
    <t>Средство чистящее
 «Ника Трубочист Антибактериальный гель»
1 л</t>
  </si>
  <si>
    <t>Отбеливающая добавка 1,2кг</t>
  </si>
  <si>
    <t>Освежитель воздуха</t>
  </si>
  <si>
    <t>Мыло жидкое «Земляника»</t>
  </si>
  <si>
    <t>л</t>
  </si>
  <si>
    <t>Расходы на механическую стирку</t>
  </si>
  <si>
    <t xml:space="preserve">Стиральный порошок </t>
  </si>
  <si>
    <t>кг</t>
  </si>
  <si>
    <t>Прочие хозяйственные расходы и хоз.инвентарь</t>
  </si>
  <si>
    <t>Доска разделочная</t>
  </si>
  <si>
    <t>Ножи кухонные</t>
  </si>
  <si>
    <t>Контейнеры для пищевых продуктов</t>
  </si>
  <si>
    <t>Кастрюли ал.10-15литров</t>
  </si>
  <si>
    <t>Перчатки хлопчатобумажные с защитой от скольжения</t>
  </si>
  <si>
    <t>пар</t>
  </si>
  <si>
    <t>Полотенца бумажные</t>
  </si>
  <si>
    <t>упак</t>
  </si>
  <si>
    <t>Салфетки бумажные</t>
  </si>
  <si>
    <t xml:space="preserve"> 346 "Увеличение стоимости прочих оборотных запасов (материалов)"</t>
  </si>
  <si>
    <t xml:space="preserve">        - Канцелярские товары</t>
  </si>
  <si>
    <t xml:space="preserve">        - Средства гигиены, уборки, стирки,   хозрасходы</t>
  </si>
  <si>
    <r>
      <t>Предоставление МТР автоматическим способом МГ (DEF предвыбор РТК)   137</t>
    </r>
    <r>
      <rPr>
        <b/>
        <i/>
        <sz val="9"/>
        <rFont val="Times New Roman"/>
        <family val="1"/>
        <charset val="204"/>
      </rPr>
      <t>мин*4,88руб.*12мес.=8022,72рублей</t>
    </r>
  </si>
  <si>
    <r>
      <t xml:space="preserve">(ГТС-Безлимитный Офис 1024 Кбит/с) Предоставление абоненту в постоянное пользование абонентской линии независимо от ее типа)  </t>
    </r>
    <r>
      <rPr>
        <b/>
        <i/>
        <sz val="9"/>
        <rFont val="Times New Roman"/>
        <family val="1"/>
        <charset val="204"/>
      </rPr>
      <t>1шт*259,20руб.*12мес.=3110,40 рублей</t>
    </r>
  </si>
  <si>
    <r>
      <t xml:space="preserve">Предоставление МТР автоматическим способом МГ (зоновые тел.DEF)   </t>
    </r>
    <r>
      <rPr>
        <b/>
        <i/>
        <sz val="9"/>
        <rFont val="Times New Roman"/>
        <family val="1"/>
        <charset val="204"/>
      </rPr>
      <t>460мин*2,47065руб.*12мес.=13638,02рублей</t>
    </r>
  </si>
  <si>
    <r>
      <t>Предоставление МТР автоматическим способом МГ (предвыбор РТК)  9</t>
    </r>
    <r>
      <rPr>
        <b/>
        <i/>
        <sz val="9"/>
        <rFont val="Times New Roman"/>
        <family val="1"/>
        <charset val="204"/>
      </rPr>
      <t>7мин*4,86руб.*12мес.=5657,04рублей</t>
    </r>
  </si>
  <si>
    <r>
      <t xml:space="preserve">АОН ГТС  </t>
    </r>
    <r>
      <rPr>
        <b/>
        <i/>
        <sz val="9"/>
        <rFont val="Times New Roman"/>
        <family val="1"/>
        <charset val="204"/>
      </rPr>
      <t>1мес.*72,60руб.*12мес.=871,20рублей</t>
    </r>
  </si>
  <si>
    <r>
      <t xml:space="preserve">Предоставление местного телефонного соединения абоненту(пользователю) сети фиксированной телефонной связи для передачи голосовой информации, факсимильных сообщений и данных (кроме таксофонов). При наличии технической возможности осуществления повременного учета  продолжительности местных телефонных соединений с использованием абонентской системы оплаты местных телефонных соединений за неограниченный объем местных телефонных соединений: с абоненского номера индивидуального пользования за неограниченный объем местных телефонных соединений, взымается дополнительно плата к ст.2, в месяц ГТС  </t>
    </r>
    <r>
      <rPr>
        <b/>
        <i/>
        <sz val="9"/>
        <rFont val="Times New Roman"/>
        <family val="1"/>
        <charset val="204"/>
      </rPr>
      <t>4шт*592,80руб.*12мес.=28454,40рублей</t>
    </r>
  </si>
  <si>
    <r>
      <t xml:space="preserve">Предоставление абоненту в постоянное пользование абонентской линии независимо от ее типа, в месяц. При наличии технической возможности осуществления повременного учета продолжительности местных телефонных соединений с использованием абонентской системы оплаты местных телефонных соединений за неограниченный объем местных телефонных соединений СТС   </t>
    </r>
    <r>
      <rPr>
        <b/>
        <i/>
        <sz val="9"/>
        <rFont val="Times New Roman"/>
        <family val="1"/>
        <charset val="204"/>
      </rPr>
      <t>1шт*259,20руб.*12мес.=3110,40рублей</t>
    </r>
  </si>
  <si>
    <r>
      <t xml:space="preserve">Предоставление в пользование абонентской радиоточки, в месяц: городской местности  </t>
    </r>
    <r>
      <rPr>
        <b/>
        <i/>
        <sz val="9"/>
        <rFont val="Times New Roman"/>
        <family val="1"/>
        <charset val="204"/>
      </rPr>
      <t>12шт.*180,00руб.*12мес.=25920,00рублей</t>
    </r>
  </si>
  <si>
    <r>
      <t xml:space="preserve">Предоставление местного телефонного соединения абоненту(пользователю) сети фиксированной телефонной связи для передачи голосовой информации, факсимильных сообщений и данных (кроме таксофонов). При наличии технической возможности осуществления повременного учета  продолжительности местных телефонных соединений с использованием повременной системы оплаты местных телефонных соединений за минуту местного телефонного соединения с абоненского номера индивидуального пользования и при спаренной схеме включения взимается дополнительно плата к ст.2, 2.1 ГТС </t>
    </r>
    <r>
      <rPr>
        <b/>
        <i/>
        <sz val="9"/>
        <rFont val="Times New Roman"/>
        <family val="1"/>
        <charset val="204"/>
      </rPr>
      <t>163мин.*0,72руб.*12мес.=1408,32рублей</t>
    </r>
  </si>
  <si>
    <r>
      <t>Предоставление абоненту в постоянное пользование абонентской линии независимо от ее типа, в месяц При наличии технической возможности осуществления повременного учета продолжительности местных телефонных соединений с использованием абоненской системы оплаты местных телефонных соединений за неограниченный объем телефонных соединений ГТС  4</t>
    </r>
    <r>
      <rPr>
        <b/>
        <i/>
        <sz val="9"/>
        <rFont val="Times New Roman"/>
        <family val="1"/>
        <charset val="204"/>
      </rPr>
      <t>шт*259,20руб.*12мес.=12441,60рублей</t>
    </r>
  </si>
  <si>
    <r>
      <t xml:space="preserve">Предоставление местного телефонного соединения абоненту(пользователю) сети фиксированной телефонной связи для передачи голосовой информации, факсимильных сообщений и данных (кроме таксофонов). При наличии технической возможности осуществления повременного учета  продолжительности местных телефонных соединений с использованием абонентской системы оплаты местных телефонных соединений за неограниченный объем местных телефонных соединений: с абоненского номера индивидуального пользования за неограниченный объем местных телефонных соединений, взымается дополнительно плата к ст.2, в месяц СТС  </t>
    </r>
    <r>
      <rPr>
        <b/>
        <i/>
        <sz val="9"/>
        <rFont val="Times New Roman"/>
        <family val="1"/>
        <charset val="204"/>
      </rPr>
      <t>1шт*592,80руб.*12мес.=7113,60рублей</t>
    </r>
  </si>
  <si>
    <r>
      <t xml:space="preserve">Предоставление абоненту в постоянное пользование абонентской линии независимо от ее типа, в месяц При наличии технической возможности осуществления повременного учета продолжительности местных телефонных соединений с использованием повременной системы оплаты местных телефонных соединений ГТС  </t>
    </r>
    <r>
      <rPr>
        <b/>
        <i/>
        <sz val="9"/>
        <rFont val="Times New Roman"/>
        <family val="1"/>
        <charset val="204"/>
      </rPr>
      <t>1шт*259,20руб.*12мес.=3110,40рублей</t>
    </r>
  </si>
  <si>
    <r>
      <t xml:space="preserve">Предоставление МТР автоматическим способом МГ (зоновые-телефон)   </t>
    </r>
    <r>
      <rPr>
        <b/>
        <i/>
        <sz val="9"/>
        <rFont val="Times New Roman"/>
        <family val="1"/>
        <charset val="204"/>
      </rPr>
      <t>375мин.*2,61руб.*12мес.=11745,00рублей</t>
    </r>
  </si>
  <si>
    <r>
      <t>Предоставление абоненту в постоянное пользование абонентской линии независимо от ее типа,  1</t>
    </r>
    <r>
      <rPr>
        <b/>
        <i/>
        <sz val="9"/>
        <rFont val="Times New Roman"/>
        <family val="1"/>
        <charset val="204"/>
      </rPr>
      <t>шт*230,40руб.*12мес.=2764,80рублей</t>
    </r>
  </si>
  <si>
    <r>
      <t xml:space="preserve">Резервирование порта при предоставлении услуг доступа к сети Интернет в период временного отключения, за один порт в месяц (xDSL) </t>
    </r>
    <r>
      <rPr>
        <b/>
        <i/>
        <sz val="9"/>
        <rFont val="Times New Roman"/>
        <family val="1"/>
        <charset val="204"/>
      </rPr>
      <t xml:space="preserve"> 1шт*240,00руб.*12мес.=2880,00рублей</t>
    </r>
  </si>
  <si>
    <r>
      <t xml:space="preserve">Предоставление местного телефонного соединения абоненту(пользователю) сети фиксированной телефонной связи для передачи голосовой информации, факсимильных сообщений и данных (кроме таксофонов). При наличии технической возможности осуществления повременного учета  продолжительности местных телефонных соединений с использованием комбинированной системы оплаты местных телефонных соединений, исходя из максимального объема потребления услуг:  с абоненского номера индивидуального пользования за базовый объем местных телефонных соединений, в размере 340мин.в месяц взымается дополнительно плата к ст.2,  ГТС  </t>
    </r>
    <r>
      <rPr>
        <b/>
        <i/>
        <sz val="9"/>
        <rFont val="Times New Roman"/>
        <family val="1"/>
        <charset val="204"/>
      </rPr>
      <t>1шт*207,60руб.*12мес.=2491,20рублей</t>
    </r>
  </si>
  <si>
    <r>
      <t xml:space="preserve">Предоставление абоненту в постоянное пользование абонентской линии независимо от ее типа, в месяц При наличии технической возможности осуществления повременного учета продолжительности местных телефонных соединений с использованием абонентской системы оплаты местных телефонных соединений за неограниченный объем телефонных местных соединений СТС </t>
    </r>
    <r>
      <rPr>
        <b/>
        <i/>
        <sz val="9"/>
        <rFont val="Times New Roman"/>
        <family val="1"/>
        <charset val="204"/>
      </rPr>
      <t>1шт*259,20руб.*12мес.=3110,40рублей</t>
    </r>
  </si>
  <si>
    <r>
      <t xml:space="preserve"> Предоставление местн.телеф.соед. Абоненту сети фиксир.телеф.связи для передачи голосовой информации, факсимил.сообщений и данных с использов.абонент.системы оплаты за неограниченный объем местных телеф.соед.  </t>
    </r>
    <r>
      <rPr>
        <b/>
        <i/>
        <sz val="9"/>
        <rFont val="Times New Roman"/>
        <family val="1"/>
        <charset val="204"/>
      </rPr>
      <t>1шт*468,00руб.*12мес.=5616,00рублей</t>
    </r>
  </si>
  <si>
    <r>
      <t xml:space="preserve">Кадастровый номер:26:04:171515:3              Расчет налога: </t>
    </r>
    <r>
      <rPr>
        <b/>
        <i/>
        <sz val="10"/>
        <rFont val="Times New Roman"/>
        <family val="1"/>
        <charset val="204"/>
      </rPr>
      <t>1826976,92рублей*1,5%=27404,65рублей</t>
    </r>
  </si>
  <si>
    <r>
      <t xml:space="preserve">Кадастровый номер:26:04:171505:6              Расчет налога: </t>
    </r>
    <r>
      <rPr>
        <b/>
        <i/>
        <sz val="10"/>
        <rFont val="Times New Roman"/>
        <family val="1"/>
        <charset val="204"/>
      </rPr>
      <t>4933950,34рублей*1,5%=74009,26рублей</t>
    </r>
  </si>
  <si>
    <t>оплата труда</t>
  </si>
  <si>
    <t xml:space="preserve">Утверждено на 2022 год
</t>
  </si>
  <si>
    <t>266 "Социальные пособия и компенсации персоналу в денежной форме"(оплата больничных листов за счет работадателя)</t>
  </si>
  <si>
    <t>Командировочные (суточные-100,00рублей в сутки):  46чел*2сут*100руб=9200,00рублей; 11чел*3сут*100,00руб=3300,00рублей;  3чел*4сут*100,00руб=1200,00рублей.</t>
  </si>
  <si>
    <t>Заработная плата</t>
  </si>
  <si>
    <t>Директор</t>
  </si>
  <si>
    <t>на 2023-2024годы</t>
  </si>
  <si>
    <t>266 "Социальные пособия и компенсации персоналу в денежной форме" (пособия на детей до 3х лет) согласно списка</t>
  </si>
  <si>
    <t>Прочие выплаты</t>
  </si>
  <si>
    <t>Предоставление в пользование услуги доступа к сети Интернет без ограничения объема потребляемого трафика со скоростью до 512 Кбит/с (xDSL)  Расчет: 1 шт.*2431,88руб.*12мес.=29182,56руб.(договор № 108-И)</t>
  </si>
  <si>
    <r>
      <t xml:space="preserve">Тарифные планы серии "Unlim 2.0" Предоставление в пользование услуги доступа к сети Интернет без ограничения объема потребляемого трафика со скоростью до 512 Кбит/с (xDSL) </t>
    </r>
    <r>
      <rPr>
        <b/>
        <i/>
        <sz val="12"/>
        <rFont val="Times New Roman"/>
        <family val="1"/>
        <charset val="204"/>
      </rPr>
      <t xml:space="preserve"> Расчет: 2 шт.*1425,60руб.*12мес.=34214,40руб.(2851,20/2 договор № 108-ИБ от 11.01.2021)</t>
    </r>
  </si>
  <si>
    <r>
      <t xml:space="preserve">А/п за порт: </t>
    </r>
    <r>
      <rPr>
        <i/>
        <sz val="12"/>
        <rFont val="Times New Roman"/>
        <family val="1"/>
        <charset val="204"/>
      </rPr>
      <t>2шт.*370,00руб.*12мес.=8880,00рублей</t>
    </r>
  </si>
  <si>
    <r>
      <t xml:space="preserve">А/п "Безлимитный" интернет: </t>
    </r>
    <r>
      <rPr>
        <i/>
        <sz val="12"/>
        <rFont val="Times New Roman"/>
        <family val="1"/>
        <charset val="204"/>
      </rPr>
      <t>1шт.*2040,00руб.*12мес.=24480,00рублей;  1шт.*1020,00руб.*12мес.=12240,00рублей.                             Всего: 36720,00рублей  (Договор № MS12007 от 30.12.2020)</t>
    </r>
  </si>
  <si>
    <r>
      <t xml:space="preserve">Местная телефонная связь  </t>
    </r>
    <r>
      <rPr>
        <b/>
        <i/>
        <sz val="12"/>
        <rFont val="Times New Roman"/>
        <family val="1"/>
        <charset val="204"/>
      </rPr>
      <t>Расчет: 1шт.*640,00руб.*12мес.=7680,00руб.(Договор № MS12007 от 30.12.2020)</t>
    </r>
  </si>
  <si>
    <r>
      <t xml:space="preserve">Техобслуживание навигационного оборудования (дог.№АО-18-10) </t>
    </r>
    <r>
      <rPr>
        <b/>
        <i/>
        <sz val="11"/>
        <rFont val="Times New Roman"/>
        <family val="1"/>
        <charset val="204"/>
      </rPr>
      <t>350,00руб.*12мес.=4200,00руб.</t>
    </r>
  </si>
  <si>
    <r>
      <t xml:space="preserve">Периодические испытания и измерения электросетей и электрооборудования помещений учреждения (дог. № 108 от 17.05.2021) </t>
    </r>
    <r>
      <rPr>
        <b/>
        <i/>
        <sz val="11"/>
        <rFont val="Times New Roman"/>
        <family val="1"/>
        <charset val="204"/>
      </rPr>
      <t>29463,00 рублей</t>
    </r>
  </si>
  <si>
    <r>
      <t xml:space="preserve">Шиномонтаж, балансировка колес:                                      </t>
    </r>
    <r>
      <rPr>
        <b/>
        <i/>
        <sz val="11"/>
        <rFont val="Times New Roman"/>
        <family val="1"/>
        <charset val="204"/>
      </rPr>
      <t>9автомобилей*800,00руб. = 7200,00руб.;       9автомобиля*520,00руб.=4680,00руб.                  Всего: 11880,00рублей (договор № 455 от 13.04.2021)</t>
    </r>
  </si>
  <si>
    <r>
      <t xml:space="preserve">Поверка (калибровка) средств измерения (СИ). (договор № 2836/01/П) </t>
    </r>
    <r>
      <rPr>
        <b/>
        <i/>
        <sz val="11"/>
        <rFont val="Times New Roman"/>
        <family val="1"/>
        <charset val="204"/>
      </rPr>
      <t>10782,74 рублей;</t>
    </r>
  </si>
  <si>
    <r>
      <t xml:space="preserve">Техосмотр автотранспорта (договор № 27 от 17.03.2021) </t>
    </r>
    <r>
      <rPr>
        <b/>
        <i/>
        <sz val="11"/>
        <rFont val="Times New Roman"/>
        <family val="1"/>
        <charset val="204"/>
      </rPr>
      <t>9 автомобилей*765,00руб.=6885,00рублей</t>
    </r>
  </si>
  <si>
    <r>
      <t>Ремонт и техническое обслуживание автотранспорта. 5</t>
    </r>
    <r>
      <rPr>
        <b/>
        <i/>
        <sz val="11"/>
        <rFont val="Times New Roman"/>
        <family val="1"/>
        <charset val="204"/>
      </rPr>
      <t xml:space="preserve"> автомобилей*6400,00руб=32000,00 рублей (договор № 4 от 08.04.2021) 4 автомобиля *17615,00 рублей=70460,00 рублей (договор № 256 от 01.03.2021)</t>
    </r>
  </si>
  <si>
    <r>
      <t xml:space="preserve">Ремонт и профилактика оргтехники:    3 отделения*6 шт*2700,00                                             </t>
    </r>
    <r>
      <rPr>
        <b/>
        <i/>
        <sz val="11"/>
        <rFont val="Times New Roman"/>
        <family val="1"/>
        <charset val="204"/>
      </rPr>
      <t xml:space="preserve">                  Всего:48600,00руб.</t>
    </r>
  </si>
  <si>
    <r>
      <t xml:space="preserve">Техническое  и аварийно-диспетчерское обслуживание газового оборудования (дог.15-203-000163/21) </t>
    </r>
    <r>
      <rPr>
        <b/>
        <i/>
        <sz val="11"/>
        <rFont val="Times New Roman"/>
        <family val="1"/>
        <charset val="204"/>
      </rPr>
      <t>20667,22 руб</t>
    </r>
  </si>
  <si>
    <r>
      <t xml:space="preserve">Калибровка сигнализатора загазованности. (договор № 237 от 21.06.2021) </t>
    </r>
    <r>
      <rPr>
        <b/>
        <i/>
        <sz val="11"/>
        <rFont val="Times New Roman"/>
        <family val="1"/>
        <charset val="204"/>
      </rPr>
      <t>14050,00 руб.</t>
    </r>
  </si>
  <si>
    <r>
      <t>Заправка картриджей                                            4</t>
    </r>
    <r>
      <rPr>
        <b/>
        <i/>
        <sz val="11"/>
        <rFont val="Times New Roman"/>
        <family val="1"/>
        <charset val="204"/>
      </rPr>
      <t>5шт*3*400=54000,00руб.</t>
    </r>
  </si>
  <si>
    <r>
      <rPr>
        <b/>
        <sz val="11"/>
        <rFont val="Times New Roman"/>
        <family val="1"/>
        <charset val="204"/>
      </rPr>
      <t>Итого:</t>
    </r>
    <r>
      <rPr>
        <sz val="11"/>
        <rFont val="Times New Roman"/>
        <family val="1"/>
        <charset val="204"/>
      </rPr>
      <t xml:space="preserve"> </t>
    </r>
    <r>
      <rPr>
        <b/>
        <i/>
        <sz val="11"/>
        <rFont val="Times New Roman"/>
        <family val="1"/>
        <charset val="204"/>
      </rPr>
      <t>102600,00руб.</t>
    </r>
  </si>
  <si>
    <r>
      <t xml:space="preserve">Оплата за проживание в командировках:                              </t>
    </r>
    <r>
      <rPr>
        <b/>
        <i/>
        <sz val="11"/>
        <rFont val="Times New Roman"/>
        <family val="1"/>
        <charset val="204"/>
      </rPr>
      <t xml:space="preserve">40 чел.* 500 руб.=20000,00руб  </t>
    </r>
    <r>
      <rPr>
        <sz val="11"/>
        <rFont val="Times New Roman"/>
        <family val="1"/>
        <charset val="204"/>
      </rPr>
      <t xml:space="preserve">                             </t>
    </r>
  </si>
  <si>
    <r>
      <t xml:space="preserve">Изготовление сертификата ключа ("Аском") </t>
    </r>
    <r>
      <rPr>
        <b/>
        <i/>
        <sz val="11"/>
        <rFont val="Times New Roman"/>
        <family val="1"/>
        <charset val="204"/>
      </rPr>
      <t>1шт*2500,00=2500,00руб</t>
    </r>
  </si>
  <si>
    <r>
      <t xml:space="preserve">Обучение (ежегодное) водителей:     6чел.*500руб.=3000,00 руб.;                                                                                           (договор № 12 от 01.03.2021) </t>
    </r>
    <r>
      <rPr>
        <b/>
        <i/>
        <sz val="11"/>
        <rFont val="Times New Roman"/>
        <family val="1"/>
        <charset val="204"/>
      </rPr>
      <t>Всего:3000,00рублей</t>
    </r>
  </si>
  <si>
    <r>
      <t xml:space="preserve">Обучение: охрана труда водителя автомобиля:     6чел.*500руб.=3000,00 руб.;                                                                                           (договор № 26 от 01.04.2021) </t>
    </r>
    <r>
      <rPr>
        <b/>
        <i/>
        <sz val="11"/>
        <rFont val="Times New Roman"/>
        <family val="1"/>
        <charset val="204"/>
      </rPr>
      <t>Всего:3000,00рублей</t>
    </r>
  </si>
  <si>
    <r>
      <t xml:space="preserve">Обучение: оказание первой (доврачебной) помощи при ДТП    6чел.*500руб.=3000,00 руб.;                                                                                           (договор № 53 от 01.03.2021) </t>
    </r>
    <r>
      <rPr>
        <b/>
        <i/>
        <sz val="11"/>
        <rFont val="Times New Roman"/>
        <family val="1"/>
        <charset val="204"/>
      </rPr>
      <t>Всего:3000,00рублей</t>
    </r>
  </si>
  <si>
    <t>Изготовление квитанции (договор № 113 от 05.04.2021) 17500,00 рублей</t>
  </si>
  <si>
    <t xml:space="preserve">Услуги по обучению: проведение гигиенического обучения и аттестации работников очно-заочная форма обучения, лабораторные исследования и испытания к медосмотру.                                                    226чел.*420,00руб.=94920,00 рублей, из них по бюджету 65000,00 рублей (остаток 29920,00 рублей по внебюджету)                                                                     </t>
  </si>
  <si>
    <r>
      <t xml:space="preserve">Медицинские осмотры 226чел.                                          </t>
    </r>
    <r>
      <rPr>
        <b/>
        <i/>
        <sz val="11"/>
        <rFont val="Times New Roman"/>
        <family val="1"/>
        <charset val="204"/>
      </rPr>
      <t>Всего 339000,00рублей. Оплата из бюджета 250000,00 рублей. Внебюджет -89000,00рублей</t>
    </r>
  </si>
  <si>
    <t>Информационная поддержка сайта ИП Михайлусов  (договор № 150-012-20 от 17.12.2020)  2990 руб*12 мес=35880,00 рублей</t>
  </si>
  <si>
    <r>
      <t xml:space="preserve">Обслуживание программы "Консультант Плюс" (договор № 13498/63667-И)           </t>
    </r>
    <r>
      <rPr>
        <b/>
        <i/>
        <sz val="11"/>
        <rFont val="Times New Roman"/>
        <family val="1"/>
        <charset val="204"/>
      </rPr>
      <t xml:space="preserve">13144,80 руб.*12 мес=157737,60 рублей </t>
    </r>
  </si>
  <si>
    <t xml:space="preserve">Информационно-технологическое сопровождение (1С:ИТС)версии ПРОФ    (договор № 5-КП-21)    33816,00 рублей                                                    </t>
  </si>
  <si>
    <r>
      <t xml:space="preserve">Обслуживание программы "1С:Бухгалтерия"                  </t>
    </r>
    <r>
      <rPr>
        <b/>
        <i/>
        <sz val="11"/>
        <rFont val="Times New Roman"/>
        <family val="1"/>
        <charset val="204"/>
      </rPr>
      <t>6000,00*12 мес=72000,00руб (договор № 5-21 от 01.01.2021)</t>
    </r>
  </si>
  <si>
    <r>
      <t xml:space="preserve">Оплата стоимости обучения на курсах повышения квалификации:                                                                                                                               -обучение пожарно-техническому минимуму                         20 чел*1200=24000,00руб,                                                      -охрана труда 4 чел*2200,00руб.= 8800,00руб.                                                                                                                                            -обучение по программе "Специалист по социальной работе"-5000руб*70=350000,00 руб.                                                     -обучение (инструктаж) истопников и ответственных за газовое хозяйство 17чел*400руб=6800,00 руб;                                                                                 </t>
    </r>
    <r>
      <rPr>
        <b/>
        <i/>
        <sz val="11"/>
        <color theme="1"/>
        <rFont val="Times New Roman"/>
        <family val="1"/>
        <charset val="204"/>
      </rPr>
      <t xml:space="preserve">Всего: 389600,00рублей </t>
    </r>
    <r>
      <rPr>
        <sz val="11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</t>
    </r>
  </si>
  <si>
    <t>Ремонт отопления АБК КЦСОН (ПК "Гранд-Смета2021)</t>
  </si>
  <si>
    <t>Планшет</t>
  </si>
  <si>
    <t>Велосипед</t>
  </si>
  <si>
    <t>Шкаф для посуды</t>
  </si>
  <si>
    <t>Морозильная камера (реабилитация)</t>
  </si>
  <si>
    <t>Компьютер (реабилитция)</t>
  </si>
  <si>
    <t>Наклонный подьемник для инвалидов</t>
  </si>
  <si>
    <t>Автомобильные аптечки (9*538,00=4842,00)</t>
  </si>
  <si>
    <r>
      <t>Сумма расходов на медикаменты (тамбуканская грязь  бальнеологическая (возврат). Бак 32 л.):  10</t>
    </r>
    <r>
      <rPr>
        <b/>
        <i/>
        <sz val="11"/>
        <rFont val="Times New Roman"/>
        <family val="1"/>
        <charset val="204"/>
      </rPr>
      <t xml:space="preserve">бак.*18000,00руб=18000,00 руб </t>
    </r>
    <r>
      <rPr>
        <sz val="11"/>
        <rFont val="Times New Roman"/>
        <family val="1"/>
        <charset val="204"/>
      </rPr>
      <t xml:space="preserve">                                              </t>
    </r>
  </si>
  <si>
    <t>343 "Увеличение стоимости горюче-смазочных материалов"</t>
  </si>
  <si>
    <r>
      <t>расходов на оплату горюче-смазочных материалов</t>
    </r>
    <r>
      <rPr>
        <b/>
        <sz val="13"/>
        <rFont val="Times New Roman"/>
        <family val="1"/>
        <charset val="204"/>
      </rPr>
      <t>*</t>
    </r>
  </si>
  <si>
    <t>ГАЗ 27051  (2011) Марка бензина АИ-92</t>
  </si>
  <si>
    <t>Увеличение горюче-смазочных материалов</t>
  </si>
  <si>
    <t>Мягкий инвентарь</t>
  </si>
  <si>
    <t>345 "Увеличение стоимости мягкого инвентаря"</t>
  </si>
  <si>
    <t>расходов на приобретение мягкого инвентаря</t>
  </si>
  <si>
    <t>государственного бюджетного учреждения социального обслуживания "Новоалександровский комплексный центр социального обслуживания населения"</t>
  </si>
  <si>
    <t>Медсестры-14</t>
  </si>
  <si>
    <t>Соцработники-105</t>
  </si>
  <si>
    <t>Спецодежда соцработникам и медсестрам</t>
  </si>
  <si>
    <t>Медицинская сумка</t>
  </si>
  <si>
    <t>Поло
жено по норме</t>
  </si>
  <si>
    <t>Халат медицинский</t>
  </si>
  <si>
    <t>Обувь резиновая (галоши садовые ПВХ)</t>
  </si>
  <si>
    <t>Перчатки (варежки "латеко")</t>
  </si>
  <si>
    <t>Халат х/б "Хозяюшка"</t>
  </si>
  <si>
    <t>Обувь комнатная (тапочки САБО "ЭВА")</t>
  </si>
  <si>
    <t xml:space="preserve">Сумка хозяйственная </t>
  </si>
  <si>
    <t>Противоэпедемический костюм</t>
  </si>
  <si>
    <t>Костюм повара</t>
  </si>
  <si>
    <t>Костюм для кух.рабочей</t>
  </si>
  <si>
    <t>Ватно-марлевые повязки</t>
  </si>
  <si>
    <t>Степанова Т.В.</t>
  </si>
  <si>
    <t>Ракитянская Н Ф</t>
  </si>
  <si>
    <t>на 2022 -2024 годы</t>
  </si>
  <si>
    <t>Увелечение стоимости прочих оборотных запасов</t>
  </si>
  <si>
    <t>расходов  на приобритение материалов</t>
  </si>
  <si>
    <t>Средство концент.для посуды "Ника-Супер"</t>
  </si>
  <si>
    <t>Чистящее средство "Ника-Стеклоочиститель"</t>
  </si>
  <si>
    <t>лопата штыковая</t>
  </si>
  <si>
    <t>лопата совковая</t>
  </si>
  <si>
    <t>Газодымозащитный костюм ГДЗК-У</t>
  </si>
  <si>
    <t>Порошок стиральный автомат</t>
  </si>
  <si>
    <t>кг.</t>
  </si>
  <si>
    <t>Чистящее средство "Пемолюкс"</t>
  </si>
  <si>
    <t>Моющее синтетическое средство "Ника-Люкс"</t>
  </si>
  <si>
    <t>Концентр.чистящее средство "Ника-блеск"</t>
  </si>
  <si>
    <t>Мыло жидкое с дез.эффектом "Ника-свежесть"</t>
  </si>
  <si>
    <t>Шампунь</t>
  </si>
  <si>
    <t>Зубная паста</t>
  </si>
  <si>
    <t>Зубная щетка</t>
  </si>
  <si>
    <t>Веник</t>
  </si>
  <si>
    <t>Сетка для чистки посуды</t>
  </si>
  <si>
    <t>Мыло хозяйственное</t>
  </si>
  <si>
    <t>освежитель воздуха</t>
  </si>
  <si>
    <t>Средство для канализации</t>
  </si>
  <si>
    <t>Салфетки</t>
  </si>
  <si>
    <t>пач.</t>
  </si>
  <si>
    <t>Сетевой фильтр</t>
  </si>
  <si>
    <t>Фильтр</t>
  </si>
  <si>
    <t>Сковорода</t>
  </si>
  <si>
    <t>Кастрюля</t>
  </si>
  <si>
    <t>Ведро</t>
  </si>
  <si>
    <t>Емкость для сыпучих продуктов</t>
  </si>
  <si>
    <t>Контейнер для пищевых продуктов</t>
  </si>
  <si>
    <t>Плакаты по ГО</t>
  </si>
  <si>
    <t>Метла пластмассовая</t>
  </si>
  <si>
    <t>Картридж</t>
  </si>
  <si>
    <t>Ракитянская Н.Ф.</t>
  </si>
  <si>
    <t>Тетрадь клетка 12л.</t>
  </si>
  <si>
    <t>Тетрадь линия 12л.</t>
  </si>
  <si>
    <t>Тетрадь узкая линия 12л.</t>
  </si>
  <si>
    <t>Тетрадь 48л.</t>
  </si>
  <si>
    <t>Тетрадь 96л.</t>
  </si>
  <si>
    <t>Скотч широкий</t>
  </si>
  <si>
    <t>Скрепки</t>
  </si>
  <si>
    <t>кор</t>
  </si>
  <si>
    <t>Скоба для степлера</t>
  </si>
  <si>
    <t>Скоросшиватель пластмассовый</t>
  </si>
  <si>
    <t>Папка вкладыш</t>
  </si>
  <si>
    <t>Бумага А4</t>
  </si>
  <si>
    <t>Книга учета</t>
  </si>
  <si>
    <t>Регистры</t>
  </si>
  <si>
    <t>Текстовыделители</t>
  </si>
  <si>
    <t>на 2022 -2024годы</t>
  </si>
  <si>
    <r>
      <rPr>
        <b/>
        <i/>
        <sz val="11"/>
        <rFont val="Times New Roman"/>
        <family val="1"/>
        <charset val="204"/>
      </rPr>
      <t xml:space="preserve">Дератизация и дезинсекция </t>
    </r>
    <r>
      <rPr>
        <sz val="11"/>
        <rFont val="Times New Roman"/>
        <family val="1"/>
      </rPr>
      <t>дератизация 384,6 м2*12*1,16*1,18 НДС=</t>
    </r>
    <r>
      <rPr>
        <b/>
        <i/>
        <sz val="11"/>
        <rFont val="Times New Roman"/>
        <family val="1"/>
        <charset val="204"/>
      </rPr>
      <t>6317,29</t>
    </r>
    <r>
      <rPr>
        <sz val="11"/>
        <rFont val="Times New Roman"/>
        <family val="1"/>
      </rPr>
      <t>руб;                     дезинсекция 68м2*12*2,90руб*1,18НДС=</t>
    </r>
    <r>
      <rPr>
        <b/>
        <i/>
        <sz val="11"/>
        <rFont val="Times New Roman"/>
        <family val="1"/>
        <charset val="204"/>
      </rPr>
      <t>2792,35</t>
    </r>
    <r>
      <rPr>
        <sz val="11"/>
        <rFont val="Times New Roman"/>
        <family val="1"/>
      </rPr>
      <t xml:space="preserve">руб.                                                   </t>
    </r>
    <r>
      <rPr>
        <b/>
        <i/>
        <sz val="11"/>
        <rFont val="Times New Roman"/>
        <family val="1"/>
        <charset val="204"/>
      </rPr>
      <t>Всего: 6317,29+2792,35=9109,64руб.</t>
    </r>
  </si>
  <si>
    <r>
      <rPr>
        <b/>
        <i/>
        <sz val="11"/>
        <rFont val="Times New Roman"/>
        <family val="1"/>
        <charset val="204"/>
      </rPr>
      <t>Проведение акарицидных работ</t>
    </r>
    <r>
      <rPr>
        <sz val="11"/>
        <rFont val="Times New Roman"/>
        <family val="1"/>
      </rPr>
      <t xml:space="preserve"> 470м2*1обработку*2,40руб.*1,18НДС =</t>
    </r>
    <r>
      <rPr>
        <b/>
        <i/>
        <sz val="11"/>
        <rFont val="Times New Roman"/>
        <family val="1"/>
        <charset val="204"/>
      </rPr>
      <t>1334,04</t>
    </r>
    <r>
      <rPr>
        <sz val="11"/>
        <rFont val="Times New Roman"/>
        <family val="1"/>
      </rPr>
      <t>руб</t>
    </r>
  </si>
  <si>
    <r>
      <t xml:space="preserve">Проведение лабораторных исследований  и испытаний </t>
    </r>
    <r>
      <rPr>
        <i/>
        <sz val="11"/>
        <rFont val="Times New Roman"/>
        <family val="1"/>
        <charset val="204"/>
      </rPr>
      <t>4396,00 рублей (2 повара*628,00+2 кух.рабочих*628,00+1завхоз*628,00+2 мед.сестры)</t>
    </r>
  </si>
  <si>
    <t>Замена оконных блоков</t>
  </si>
  <si>
    <t>Ремонт фасада здания (текущий)</t>
  </si>
  <si>
    <t>Облицовка плиткой крыльца прачечной (текущий)</t>
  </si>
  <si>
    <t>Ноутбук</t>
  </si>
  <si>
    <t>Книжгая полка напольная</t>
  </si>
  <si>
    <t>Пылесос</t>
  </si>
  <si>
    <t>Кровать</t>
  </si>
  <si>
    <t>Стол письменный</t>
  </si>
  <si>
    <t>Шкаф для одежды</t>
  </si>
  <si>
    <t>Шкаф для инвентаря</t>
  </si>
  <si>
    <t>Ковровая дорожка</t>
  </si>
  <si>
    <t>Холодильник (склад продуктов питания)</t>
  </si>
  <si>
    <t>Радиоприемник</t>
  </si>
  <si>
    <t>Стиральная машинка</t>
  </si>
  <si>
    <t>Светильник светодиодный</t>
  </si>
  <si>
    <t>Компьютер в сборе (с МФУ)</t>
  </si>
  <si>
    <t>Кондинционер</t>
  </si>
  <si>
    <t>Стоимость контрольной пробы</t>
  </si>
  <si>
    <r>
      <t xml:space="preserve">Количество </t>
    </r>
    <r>
      <rPr>
        <u/>
        <sz val="12"/>
        <rFont val="Times New Roman"/>
        <family val="1"/>
      </rPr>
      <t xml:space="preserve">мужчин </t>
    </r>
  </si>
  <si>
    <r>
      <t>Количеств</t>
    </r>
    <r>
      <rPr>
        <u/>
        <sz val="12"/>
        <color indexed="9"/>
        <rFont val="Times New Roman"/>
        <family val="1"/>
      </rPr>
      <t>о</t>
    </r>
    <r>
      <rPr>
        <u/>
        <sz val="12"/>
        <rFont val="Times New Roman"/>
        <family val="1"/>
      </rPr>
      <t xml:space="preserve"> женщин </t>
    </r>
  </si>
  <si>
    <t>Постельные принадлежности</t>
  </si>
  <si>
    <t>Одеяло полушерстяное</t>
  </si>
  <si>
    <t>Полотенце банное</t>
  </si>
  <si>
    <t>Полотенце для лица</t>
  </si>
  <si>
    <t>Полотенце (для ног)</t>
  </si>
  <si>
    <t>Пеленка фланелевая</t>
  </si>
  <si>
    <t>Верхняя пальтовая группа</t>
  </si>
  <si>
    <t>Пальто зимнее или куртка зимняя</t>
  </si>
  <si>
    <t>Пальто демисезонное, плащ или куртка</t>
  </si>
  <si>
    <t>Верхняя костюмно-платьевая группа</t>
  </si>
  <si>
    <t>Джемпер (свитер) шерстяной мужской</t>
  </si>
  <si>
    <t>Костюм мужской</t>
  </si>
  <si>
    <t>Сорочка верхняя (летняя и зимняя)</t>
  </si>
  <si>
    <t>Футболка мужская</t>
  </si>
  <si>
    <t>Брюки полушерстяные или джинсовые</t>
  </si>
  <si>
    <t>Спортивный костюм</t>
  </si>
  <si>
    <t>Брюки трико</t>
  </si>
  <si>
    <t>Блузка летняя</t>
  </si>
  <si>
    <t>Юбка летняя</t>
  </si>
  <si>
    <t>Платье п/ш</t>
  </si>
  <si>
    <t>Халат х\б летний</t>
  </si>
  <si>
    <t>Халат теплый</t>
  </si>
  <si>
    <t>Гамаши шерстяные</t>
  </si>
  <si>
    <t>Белье</t>
  </si>
  <si>
    <t>Трусы мужские</t>
  </si>
  <si>
    <t>Мужское нательное белье</t>
  </si>
  <si>
    <t>Трусы женские</t>
  </si>
  <si>
    <t>Комбинация х\б</t>
  </si>
  <si>
    <t>Пижама ночная (Сорочка ночная)</t>
  </si>
  <si>
    <t>Платок носовой</t>
  </si>
  <si>
    <t>Чулочно-носочные изделия</t>
  </si>
  <si>
    <t>Носки п\ш</t>
  </si>
  <si>
    <t>носки х\б или смесовые</t>
  </si>
  <si>
    <t>Чулки</t>
  </si>
  <si>
    <t>Обувь</t>
  </si>
  <si>
    <t>Обувь зимняя (утепленная) мужск</t>
  </si>
  <si>
    <t>Обувь летняя мужская</t>
  </si>
  <si>
    <t>Кроссовки</t>
  </si>
  <si>
    <t>Обувь домашняя</t>
  </si>
  <si>
    <t>Обувь резиновая</t>
  </si>
  <si>
    <t>Обувь зимняя (утепленная) женская</t>
  </si>
  <si>
    <t>Обувь летняя женская</t>
  </si>
  <si>
    <t>Головные уборы и галантерейные изделия</t>
  </si>
  <si>
    <t>Головной убор зимний муж.</t>
  </si>
  <si>
    <t>Головной убор летний мужс</t>
  </si>
  <si>
    <t>Перчатки (варежки) п\ш</t>
  </si>
  <si>
    <t>Шарф</t>
  </si>
  <si>
    <t>Платок головной полушерстяной (шапка)</t>
  </si>
  <si>
    <t>Платок головной х\б (панама)</t>
  </si>
  <si>
    <t>Увеличение стоимости материальных запасов</t>
  </si>
  <si>
    <t>расходов по аналитическому показателю 346 "Увеличение стоимости прочих оборотных запасов (материалов)"</t>
  </si>
  <si>
    <t>Расходы на личную гигиену</t>
  </si>
  <si>
    <t>Мочалки                                                  2шт  на год.:   25 чел. х2 шт</t>
  </si>
  <si>
    <t>зубные щетки 1шт на 3 мес,4 шт в  год.:             25 чел. Х4=100 шт</t>
  </si>
  <si>
    <t>Зубная паста,1 шт на чел в мес.       (25 чел *12мес.=300шт)</t>
  </si>
  <si>
    <t>Туалетная бумага 25 чел*12 мес=300 шт</t>
  </si>
  <si>
    <t xml:space="preserve">Шампунь (1шт * 25чел в месяц) </t>
  </si>
  <si>
    <t>Материалы для уборки помещений и стирки</t>
  </si>
  <si>
    <t>Веник (1шт на 1 к/место в год)</t>
  </si>
  <si>
    <t>Мыло хозяйственное (4кг в год на 1 к/место)</t>
  </si>
  <si>
    <t>Паста для чистки: 2 шт в год на 1 к/место</t>
  </si>
  <si>
    <t>"Санита гель" (2шт в год на 1 к/место</t>
  </si>
  <si>
    <t>Таблетки для посудомоечн.маш (30таб)</t>
  </si>
  <si>
    <t>Паста "Пальмира"</t>
  </si>
  <si>
    <t xml:space="preserve">Средство концент.для посуды "Ника-Супер" </t>
  </si>
  <si>
    <t>Средство для чистки канализации</t>
  </si>
  <si>
    <t>Стиральный порошок</t>
  </si>
  <si>
    <t>Прочий хозяйственный инвентарь</t>
  </si>
  <si>
    <t>Лампочки энергосберег. для жилых комнат</t>
  </si>
  <si>
    <t>Перчатки резиновые (для трудотерапии)</t>
  </si>
  <si>
    <t>Салфетки хозяйственные (упак.3 шт.)</t>
  </si>
  <si>
    <t>Тряпка для уборки в рулоне (0,75 х 50м.)</t>
  </si>
  <si>
    <t>рулон</t>
  </si>
  <si>
    <t>Чайник</t>
  </si>
  <si>
    <t>Гладильная доска</t>
  </si>
  <si>
    <t>Половник</t>
  </si>
  <si>
    <t>Ложка поварская</t>
  </si>
  <si>
    <t>Краска масляная для ремонта пищеблока</t>
  </si>
  <si>
    <t>Водоэмульсионная краска</t>
  </si>
  <si>
    <t>Тарелка глубокая</t>
  </si>
  <si>
    <t>Тарелка мелкая</t>
  </si>
  <si>
    <t>Вилка</t>
  </si>
  <si>
    <t>Ложка столовая</t>
  </si>
  <si>
    <t>Емкость для пищевых продуктов</t>
  </si>
  <si>
    <t>Разделочная доска</t>
  </si>
  <si>
    <t>Емкость для муки и круп 50л</t>
  </si>
  <si>
    <t xml:space="preserve">Ведра </t>
  </si>
  <si>
    <t xml:space="preserve">швабра </t>
  </si>
  <si>
    <t>корзина для белья</t>
  </si>
  <si>
    <t>удлинитель</t>
  </si>
  <si>
    <t>коврики для ванной</t>
  </si>
  <si>
    <t>подставка по приборы</t>
  </si>
  <si>
    <t>приспособление для купания в ванной</t>
  </si>
  <si>
    <t>шторка для ванной</t>
  </si>
  <si>
    <t>зеркало для ванной комнаты</t>
  </si>
  <si>
    <t>держатели для бумаги</t>
  </si>
  <si>
    <t>вешалка для ванной</t>
  </si>
  <si>
    <t>смеситель для душа</t>
  </si>
  <si>
    <t>ершик для унитаза</t>
  </si>
  <si>
    <t>таз</t>
  </si>
  <si>
    <t>щетка для одежды</t>
  </si>
  <si>
    <t>контейнер пластиковый универсальный</t>
  </si>
  <si>
    <t>держатель для жидкого мыла</t>
  </si>
  <si>
    <t>кисти хозяйственные</t>
  </si>
  <si>
    <t>прищепки бельевые</t>
  </si>
  <si>
    <t>крышка для унитаза</t>
  </si>
  <si>
    <t>Ремонт комнат проживающих</t>
  </si>
  <si>
    <t>Прочие работы и услуги</t>
  </si>
  <si>
    <t xml:space="preserve">Прочие расходы </t>
  </si>
  <si>
    <t>расходов по подстатье 262 "Пособия по социальной помощи населению"</t>
  </si>
  <si>
    <t>Пособия по социальной помощи за счет средств "Милосердие" по решению попечительского совета на основание поданных заявлений от граждан, оказавшихся в трудной жизненной ситуации</t>
  </si>
  <si>
    <r>
      <t xml:space="preserve">Услуги по охране :экстренный выезд группы задержания по сигналу "Тревога" </t>
    </r>
    <r>
      <rPr>
        <b/>
        <i/>
        <sz val="11"/>
        <rFont val="Times New Roman"/>
        <family val="1"/>
        <charset val="204"/>
      </rPr>
      <t xml:space="preserve">Всего по договору: </t>
    </r>
    <r>
      <rPr>
        <sz val="11"/>
        <rFont val="Times New Roman"/>
        <family val="1"/>
      </rPr>
      <t xml:space="preserve">2101,28руб*12мес.=25215,36рублей            (договор № 212)       </t>
    </r>
    <r>
      <rPr>
        <b/>
        <i/>
        <sz val="11"/>
        <rFont val="Times New Roman"/>
        <family val="1"/>
        <charset val="204"/>
      </rPr>
      <t/>
    </r>
  </si>
  <si>
    <t xml:space="preserve">Техническое обслуживание комплекса технических средств охраны на объектах </t>
  </si>
  <si>
    <t>Зам.гл.бухгалтера</t>
  </si>
  <si>
    <t>Е.В.Шевченко</t>
  </si>
  <si>
    <t>Тонометр</t>
  </si>
  <si>
    <r>
      <rPr>
        <b/>
        <sz val="9"/>
        <rFont val="Times New Roman"/>
        <family val="1"/>
        <charset val="204"/>
      </rPr>
      <t>Справочно: расчет контрольной пробы на 2022, 2023гг:</t>
    </r>
    <r>
      <rPr>
        <sz val="9"/>
        <rFont val="Times New Roman"/>
        <family val="1"/>
        <charset val="204"/>
      </rPr>
      <t xml:space="preserve"> приют - 365; реабилитация -260.Всего: 626</t>
    </r>
  </si>
  <si>
    <r>
      <rPr>
        <b/>
        <sz val="9"/>
        <rFont val="Times New Roman"/>
        <family val="1"/>
        <charset val="204"/>
      </rPr>
      <t>Справочно: расчет контрольной пробы на 2024г:</t>
    </r>
    <r>
      <rPr>
        <sz val="9"/>
        <rFont val="Times New Roman"/>
        <family val="1"/>
        <charset val="204"/>
      </rPr>
      <t xml:space="preserve"> приют - 366; реабилитация -262.Всего: 627</t>
    </r>
  </si>
  <si>
    <t>Оплата по служебным командировкам: Новоалександровск - Ставрополь:                             2 поездки*327,00руб=654,00руб;                 Ставрополь-Новоалександровск:                               2 поездки*327,00руб=654,00руб.;</t>
  </si>
  <si>
    <t>Проведение лабораторных исследований в рамках производственного контроля    Приют - 12848,00рублей;      Реабилитация - 12848,00рубля;                                              Всего:       25696,00рубля (договор № 3 от 11.01.2021) 13572,43 рублей с внебюджетных средств</t>
  </si>
  <si>
    <r>
      <t xml:space="preserve">325673 гос.№Е768НТ:                                      </t>
    </r>
    <r>
      <rPr>
        <b/>
        <i/>
        <sz val="9"/>
        <rFont val="Times New Roman"/>
        <family val="1"/>
      </rPr>
      <t>106,8л/с*30ставка*1коэффициент (12месяцев использование)=3204,00рублей.</t>
    </r>
  </si>
  <si>
    <t>Утверждено  на 2023 год</t>
  </si>
  <si>
    <t>Технические средства реабилитации</t>
  </si>
  <si>
    <t xml:space="preserve">Исчислено на 2022 год
</t>
  </si>
  <si>
    <t>Создание системы долговременного ухода за гражданами пожилого возраста и инвалидами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</si>
  <si>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</si>
  <si>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расходов по коду аналитического показателя  226 "Причие работы и услуги"</t>
  </si>
  <si>
    <t>Ремонт санитарного узла (приют "Солнышко") помещение № 38</t>
  </si>
  <si>
    <t>Ремонт санитарного узла (приют "Солнышко") помещение № 23</t>
  </si>
  <si>
    <t>Ремонт прачечной (приют "Солнышко")</t>
  </si>
  <si>
    <t>Замена оконных блоков с тационарном отделении социального обслуживания граждан пожилого возраста и инвалидов</t>
  </si>
  <si>
    <t xml:space="preserve">План финансово-хозяйственной деятельности </t>
  </si>
  <si>
    <t>Утверждено 
на 2022год</t>
  </si>
  <si>
    <t>Утверждено 
на 2023год</t>
  </si>
  <si>
    <t>Утверждено 
на 2024год</t>
  </si>
  <si>
    <t>Утверждено  
на 2024год</t>
  </si>
  <si>
    <t xml:space="preserve">Утверждено на 2023 год
</t>
  </si>
  <si>
    <t xml:space="preserve">Утверждено на 2024год
</t>
  </si>
  <si>
    <t>Утверждено  
на 2023год</t>
  </si>
  <si>
    <t xml:space="preserve">Утверждено  на 2022 год
</t>
  </si>
  <si>
    <t xml:space="preserve">Утверждено  на 2023 год
</t>
  </si>
  <si>
    <t xml:space="preserve">Утверждено  на 2024 год
</t>
  </si>
  <si>
    <t>Утверждено на 2022 год</t>
  </si>
  <si>
    <t>Утверждено  на 2024 год</t>
  </si>
  <si>
    <t>Утверждено 
 на 2022 год</t>
  </si>
  <si>
    <t>Утверждено 
 на 2023 год</t>
  </si>
  <si>
    <t>Утверждено 
 на 2024 год</t>
  </si>
  <si>
    <t>Утверждено  на 2022год</t>
  </si>
  <si>
    <t>Утверждено  
на 2022год</t>
  </si>
  <si>
    <t>Утверждено
на 2023год</t>
  </si>
  <si>
    <t>Утверждено
на 2024год</t>
  </si>
  <si>
    <t>Утверждено
 на 2022 год</t>
  </si>
  <si>
    <t>Утверждено
 на 2023 год</t>
  </si>
  <si>
    <t>Утверждено
 на 2024 год</t>
  </si>
  <si>
    <t>Утверждено на 2023 год</t>
  </si>
  <si>
    <t>Утверждено на 2024 год</t>
  </si>
  <si>
    <t>Утверждено
на 2022 год</t>
  </si>
  <si>
    <t>Утверждено
на 2023 год</t>
  </si>
  <si>
    <t>Утверждено
на 2024 год</t>
  </si>
  <si>
    <t xml:space="preserve">Утверждено на 2024 год
</t>
  </si>
  <si>
    <t xml:space="preserve">к приказу министерства труда и социальной защиты населения Ставропольского края </t>
  </si>
  <si>
    <t xml:space="preserve">Раздел 2. Сведения по выплатам на закупки товаров, работ, услуг </t>
  </si>
  <si>
    <t>Код по бюджетной классификации Российской Федерации</t>
  </si>
  <si>
    <t>Уникальный код &lt;2&gt;</t>
  </si>
  <si>
    <t>4.1</t>
  </si>
  <si>
    <t>4.2</t>
  </si>
  <si>
    <t xml:space="preserve">Выплаты на закупку товаров, работ, услуг, всего </t>
  </si>
  <si>
    <t>в том числе:
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</si>
  <si>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 </t>
  </si>
  <si>
    <t xml:space="preserve">по контрактам (договорам), заключенным до начала текущего финансового года с учетом требований Федерального закона № 44-ФЗ и Федерального закона № 223-ФЗ </t>
  </si>
  <si>
    <t>1.3.1</t>
  </si>
  <si>
    <t>26310</t>
  </si>
  <si>
    <t>1.3.1.1</t>
  </si>
  <si>
    <t>из них &lt;1&gt;</t>
  </si>
  <si>
    <t>26310.1</t>
  </si>
  <si>
    <t>1.3.1.2</t>
  </si>
  <si>
    <t>из них &lt;2&gt;</t>
  </si>
  <si>
    <t>26310.2</t>
  </si>
  <si>
    <t>1.3.2</t>
  </si>
  <si>
    <t>26320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</si>
  <si>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 </t>
  </si>
  <si>
    <t>1.4.2.1.1</t>
  </si>
  <si>
    <t xml:space="preserve">       из них &lt;1&gt;</t>
  </si>
  <si>
    <t>26421.1</t>
  </si>
  <si>
    <t>1.4.2.1.2</t>
  </si>
  <si>
    <t xml:space="preserve">       из них &lt;2&gt;</t>
  </si>
  <si>
    <t>26421.2</t>
  </si>
  <si>
    <t xml:space="preserve">за счет субсидий, предоставляемых на осуществление капитальных вложений </t>
  </si>
  <si>
    <t>1.4.3.1</t>
  </si>
  <si>
    <t xml:space="preserve">        из них: субсидия на иные цели  в целях достижения результатов регионального проекта</t>
  </si>
  <si>
    <t>26430.1</t>
  </si>
  <si>
    <t>1.4.5.1.1</t>
  </si>
  <si>
    <t xml:space="preserve">   из них &lt;1&gt;</t>
  </si>
  <si>
    <t>26451.1</t>
  </si>
  <si>
    <t>1.4.5.1.2</t>
  </si>
  <si>
    <t xml:space="preserve">   из них &lt;2&gt;</t>
  </si>
  <si>
    <t>26451.2</t>
  </si>
  <si>
    <t xml:space="preserve"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 </t>
  </si>
  <si>
    <t>2.1</t>
  </si>
  <si>
    <t xml:space="preserve">&lt;1&gt;. В случаях, если учреждению предоставляются субсидия на иные цели, субсидия на осуществление капитальных вложений или грант в форме субсидии в соответствии с абзацем первым пункта 4 статьи 78.1 Бюджетного кодекса Российской Федерации в целях достижения результатов федерального проекта, в том числе входящего в состав соответствующего национального проекта (программы), определенного Указом Президента Российской Федерации 
от 7 мая 2018 г. № 204 «О национальных целях и стратегических задачах развития Россий-ской Федерации на период до 2024 года» (Собрание законодательства Российской Федера-ции, 2018, № 20, ст. 2817; № 30, ст. 4717), или регионального проекта, обеспечивающего до-стижение целей, показателей и результатов федерального проекта (далее – региональный проект), показатели строк 26310, 26421, 26430 и 26451 Раздела 2 «Сведения по выплатам на закупку товаров, работ, услуг» детализируются по коду целевой статьи (8 – 17 разряды кода классификации расходов бюджетов, при этом в рамках реализации регионального проекта 
в 8 – 10  разрядах могут указываться нули).».
</t>
  </si>
  <si>
    <t>&lt;2&gt;. Указывается уникальный код объекта капитального строительства или объекта не-движимого имущества, присвоенный государственной интегрированной информационной системой управления общественными финансами «Электронный бюджет», в случае если источником финансового обеспечения расходов на осуществление капитальных вложений являются средства федерального бюджета, в том числе предоставленные в виде межбюджетного трансферта в целях софинансирования расходных обязательств субъекта Российской Федерации (муниципального образования).»</t>
  </si>
  <si>
    <t>Шевченко Е.В.</t>
  </si>
  <si>
    <t>(886544)60689</t>
  </si>
  <si>
    <t>Утверждено 
на 2022 год</t>
  </si>
  <si>
    <t>Утверждено 
на 2023 год</t>
  </si>
  <si>
    <t>Утверждено 
на 2024 год</t>
  </si>
  <si>
    <r>
      <rPr>
        <b/>
        <i/>
        <sz val="11"/>
        <rFont val="Times New Roman"/>
        <family val="1"/>
        <charset val="204"/>
      </rPr>
      <t xml:space="preserve">Услуги по обучению: </t>
    </r>
    <r>
      <rPr>
        <sz val="11"/>
        <rFont val="Times New Roman"/>
        <family val="1"/>
        <charset val="204"/>
      </rPr>
      <t xml:space="preserve">проведение гигиенического обучения и аттестации работников очно-заочная форма обучения, лабораторные исследования и испытания к медосмотру.                                                    </t>
    </r>
    <r>
      <rPr>
        <b/>
        <i/>
        <sz val="11"/>
        <rFont val="Times New Roman"/>
        <family val="1"/>
        <charset val="204"/>
      </rPr>
      <t xml:space="preserve">226чел.*420,00руб.=94920,00 рублей, из них по бюджету 65000,00 рублей (остаток 29920,00 рублей по внебюджету)                                                                                      </t>
    </r>
  </si>
  <si>
    <t>расходов по коду аналитического показателя  225 "по реализации мероприятий по повышению уровня пожарной безопасности"</t>
  </si>
  <si>
    <t>расходов по коду аналитического показателя  310 "Приобретение основных средств"</t>
  </si>
  <si>
    <r>
      <t xml:space="preserve">Кадастровый номер:26:04:171504:2              Расчет налога: </t>
    </r>
    <r>
      <rPr>
        <b/>
        <i/>
        <sz val="10"/>
        <rFont val="Times New Roman"/>
        <family val="1"/>
        <charset val="204"/>
      </rPr>
      <t>8702333,0рублей*1,5%=130535,54рублей</t>
    </r>
  </si>
  <si>
    <t>Ср.годовая остаточная  стоимость имущества 9250609,00 рублей, в т.ч. недвижимое имущество 4759090,90 рублей</t>
  </si>
  <si>
    <t xml:space="preserve">Расчет налога 4759090,90руб.*2,2%=104700,00рублей </t>
  </si>
  <si>
    <r>
      <t xml:space="preserve">Выплата мер социальной поддержки отдельным категориям граждан, работающим и проживающим в сельской местности в виде ежемесячной денежной выплаты:                                                </t>
    </r>
    <r>
      <rPr>
        <i/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 xml:space="preserve">2022 год </t>
    </r>
    <r>
      <rPr>
        <i/>
        <sz val="12"/>
        <rFont val="Times New Roman"/>
        <family val="1"/>
        <charset val="204"/>
      </rPr>
      <t xml:space="preserve">                                                                        1)соц.работники 75чел.х 1261,98руб х 12 мес.= 1135782,00                               2)мед.работники 5чел х 815,02 руб. х 12мес.=48901,20                                      3)пед.работники 10чел. х 815,02руб. х 12мес.=97802,40                                   4)спец.по соцработе 1чел х 815,02руб. х 12мес. = 9780,24                                                                          5)иждевенцы 24чел. х 815,02 руб. х 12 мес.=234725,76 (7мед.;14пед.; 3спец.по соцработе)                                                                                                          </t>
    </r>
    <r>
      <rPr>
        <b/>
        <i/>
        <sz val="12"/>
        <rFont val="Times New Roman"/>
        <family val="1"/>
        <charset val="204"/>
      </rPr>
      <t xml:space="preserve">2023 год   </t>
    </r>
    <r>
      <rPr>
        <i/>
        <sz val="12"/>
        <rFont val="Times New Roman"/>
        <family val="1"/>
        <charset val="204"/>
      </rPr>
      <t xml:space="preserve">                                                                             1)соц.работники 75чел.х 1261,98руб х 12 мес.= 1135782,00                               2)мед.работники 5чел х 815,02 руб. х 12мес.=48901,20                                      3)пед.работники 10чел. х 815,02руб. х 12мес.=97802,40                                   4)спец.по соцработе 1чел х 815,02руб. х 12мес. = 9780,24                                                                          5)иждевенцы 24чел. х 815,02 руб. х 12 мес.=234725,76 (7мед.;14пед.; 3спец.по соцработе)                                              </t>
    </r>
    <r>
      <rPr>
        <b/>
        <i/>
        <sz val="12"/>
        <rFont val="Times New Roman"/>
        <family val="1"/>
        <charset val="204"/>
      </rPr>
      <t xml:space="preserve">2024 год </t>
    </r>
    <r>
      <rPr>
        <i/>
        <sz val="12"/>
        <rFont val="Times New Roman"/>
        <family val="1"/>
        <charset val="204"/>
      </rPr>
      <t xml:space="preserve">                                                                          1)соц.работники 75чел.х 1364,96руб х 12 мес.= 1228464,00                        2)мед.работники 5чел х 881,52 руб. х 12мес.=52891,20                                       3)пед.работники 10чел. х 881,52руб. х 12мес.=105782,40                                 4)спец.по соцработе 1чел х881,52руб. х 12мес. = 10578,24                                                                       5)иждевенцы 24чел. х 881,52 руб. х 12 мес.=31734,72  (7мед.;14пед.; 3спец.по соцработе)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</si>
</sst>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_р_._-;\-* #,##0_р_._-;_-* &quot;-&quot;_р_._-;_-@_-"/>
    <numFmt numFmtId="165" formatCode="\ #,##0&quot;    &quot;;\-#,##0&quot;    &quot;;&quot; -    &quot;;@\ "/>
    <numFmt numFmtId="166" formatCode="\ #,##0.0&quot;    &quot;;\-#,##0.0&quot;    &quot;;&quot; -    &quot;;@\ "/>
    <numFmt numFmtId="167" formatCode="#,##0.00\ ;\-#,##0.00\ "/>
    <numFmt numFmtId="168" formatCode="_(&quot;р.&quot;* #,##0.00_);_(&quot;р.&quot;* \(#,##0.00\);_(&quot;р.&quot;* &quot;-&quot;??_);_(@_)"/>
    <numFmt numFmtId="169" formatCode="0.0"/>
    <numFmt numFmtId="170" formatCode="#,##0.0"/>
    <numFmt numFmtId="171" formatCode="#"/>
    <numFmt numFmtId="172" formatCode="_-* #,##0_р_._-;\-* #,##0_р_._-;_-* \-_р_._-;_-@_-"/>
  </numFmts>
  <fonts count="65" x14ac:knownFonts="1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Arial Cyr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Arial Cyr"/>
      <family val="2"/>
      <charset val="204"/>
    </font>
    <font>
      <i/>
      <sz val="12"/>
      <name val="Times New Roman"/>
      <family val="1"/>
      <charset val="204"/>
    </font>
    <font>
      <i/>
      <sz val="10"/>
      <name val="Arial Cyr"/>
      <family val="2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8"/>
      <name val="Arial Cyr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sz val="6"/>
      <name val="Times New Roman"/>
      <family val="1"/>
      <charset val="204"/>
    </font>
    <font>
      <sz val="8"/>
      <color indexed="10"/>
      <name val="Times New Roman"/>
      <family val="1"/>
      <charset val="204"/>
    </font>
    <font>
      <sz val="7"/>
      <color indexed="9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0"/>
      <name val="Times New Roman"/>
      <family val="1"/>
    </font>
    <font>
      <b/>
      <u/>
      <sz val="12"/>
      <name val="Times New Roman"/>
      <family val="1"/>
      <charset val="204"/>
    </font>
    <font>
      <b/>
      <sz val="10"/>
      <name val="Times New Roman"/>
      <family val="1"/>
    </font>
    <font>
      <b/>
      <sz val="10"/>
      <name val="Arial Cyr"/>
      <charset val="204"/>
    </font>
    <font>
      <b/>
      <sz val="9"/>
      <name val="Times New Roman"/>
      <family val="1"/>
    </font>
    <font>
      <i/>
      <sz val="9"/>
      <name val="Times New Roman"/>
      <family val="1"/>
    </font>
    <font>
      <i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8"/>
      <name val="Times New Roman"/>
      <family val="1"/>
    </font>
    <font>
      <sz val="11"/>
      <name val="Times New Roman"/>
      <family val="1"/>
    </font>
    <font>
      <i/>
      <sz val="10"/>
      <name val="Times New Roman"/>
      <family val="1"/>
      <charset val="204"/>
    </font>
    <font>
      <sz val="12"/>
      <name val="Times New Roman"/>
      <family val="1"/>
    </font>
    <font>
      <sz val="9"/>
      <name val="Arial Cyr"/>
      <charset val="204"/>
    </font>
    <font>
      <sz val="9"/>
      <name val="Times New Roman"/>
      <family val="1"/>
    </font>
    <font>
      <u/>
      <sz val="9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9"/>
      <name val="Times New Roman"/>
      <family val="1"/>
    </font>
    <font>
      <sz val="14"/>
      <name val="Times New Roman"/>
      <family val="1"/>
    </font>
    <font>
      <b/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11"/>
      <name val="Times New Roman"/>
      <family val="1"/>
      <charset val="204"/>
    </font>
    <font>
      <u/>
      <sz val="12"/>
      <name val="Times New Roman"/>
      <family val="1"/>
    </font>
    <font>
      <sz val="12"/>
      <color indexed="9"/>
      <name val="Times New Roman"/>
      <family val="1"/>
    </font>
    <font>
      <u/>
      <sz val="12"/>
      <color indexed="9"/>
      <name val="Times New Roman"/>
      <family val="1"/>
    </font>
    <font>
      <sz val="10"/>
      <color rgb="FFFF0000"/>
      <name val="Arial Cyr"/>
      <family val="2"/>
      <charset val="204"/>
    </font>
    <font>
      <sz val="8"/>
      <name val="Arial Cyr"/>
      <charset val="204"/>
    </font>
    <font>
      <sz val="10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DF777"/>
        <bgColor indexed="64"/>
      </patternFill>
    </fill>
  </fills>
  <borders count="9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mediumDashDot">
        <color indexed="64"/>
      </top>
      <bottom/>
      <diagonal/>
    </border>
    <border>
      <left/>
      <right style="mediumDashDot">
        <color indexed="64"/>
      </right>
      <top style="mediumDashDot">
        <color indexed="64"/>
      </top>
      <bottom/>
      <diagonal/>
    </border>
    <border>
      <left/>
      <right/>
      <top/>
      <bottom style="mediumDash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03">
    <xf numFmtId="0" fontId="0" fillId="0" borderId="0"/>
    <xf numFmtId="0" fontId="16" fillId="0" borderId="0"/>
    <xf numFmtId="168" fontId="16" fillId="0" borderId="0" applyFont="0" applyFill="0" applyBorder="0" applyAlignment="0" applyProtection="0"/>
    <xf numFmtId="0" fontId="17" fillId="0" borderId="0"/>
    <xf numFmtId="0" fontId="28" fillId="0" borderId="0"/>
    <xf numFmtId="0" fontId="16" fillId="0" borderId="0"/>
    <xf numFmtId="0" fontId="17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9" fillId="0" borderId="0"/>
    <xf numFmtId="0" fontId="26" fillId="0" borderId="0"/>
    <xf numFmtId="0" fontId="28" fillId="0" borderId="0"/>
    <xf numFmtId="0" fontId="16" fillId="0" borderId="0"/>
    <xf numFmtId="0" fontId="16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16">
    <xf numFmtId="0" fontId="0" fillId="0" borderId="0" xfId="0"/>
    <xf numFmtId="0" fontId="2" fillId="0" borderId="0" xfId="0" applyFont="1"/>
    <xf numFmtId="0" fontId="5" fillId="0" borderId="0" xfId="0" applyFont="1"/>
    <xf numFmtId="0" fontId="6" fillId="0" borderId="0" xfId="0" applyFont="1"/>
    <xf numFmtId="0" fontId="6" fillId="2" borderId="1" xfId="0" applyFont="1" applyFill="1" applyBorder="1" applyAlignment="1">
      <alignment horizontal="center" vertical="center" wrapText="1"/>
    </xf>
    <xf numFmtId="4" fontId="6" fillId="2" borderId="2" xfId="0" applyNumberFormat="1" applyFont="1" applyFill="1" applyBorder="1" applyAlignment="1">
      <alignment vertical="center"/>
    </xf>
    <xf numFmtId="4" fontId="6" fillId="2" borderId="1" xfId="0" applyNumberFormat="1" applyFont="1" applyFill="1" applyBorder="1" applyAlignment="1">
      <alignment vertical="center"/>
    </xf>
    <xf numFmtId="165" fontId="7" fillId="0" borderId="0" xfId="0" applyNumberFormat="1" applyFont="1" applyFill="1" applyBorder="1" applyAlignment="1">
      <alignment vertical="center"/>
    </xf>
    <xf numFmtId="166" fontId="7" fillId="0" borderId="0" xfId="0" applyNumberFormat="1" applyFont="1" applyFill="1" applyBorder="1" applyAlignment="1">
      <alignment vertical="center"/>
    </xf>
    <xf numFmtId="0" fontId="6" fillId="0" borderId="0" xfId="0" applyFont="1" applyBorder="1"/>
    <xf numFmtId="0" fontId="0" fillId="0" borderId="0" xfId="0" applyFill="1"/>
    <xf numFmtId="0" fontId="2" fillId="0" borderId="3" xfId="0" applyFont="1" applyBorder="1"/>
    <xf numFmtId="0" fontId="2" fillId="0" borderId="0" xfId="0" applyFont="1" applyBorder="1"/>
    <xf numFmtId="0" fontId="9" fillId="0" borderId="0" xfId="0" applyFont="1" applyBorder="1"/>
    <xf numFmtId="0" fontId="9" fillId="0" borderId="0" xfId="0" applyFont="1"/>
    <xf numFmtId="0" fontId="3" fillId="0" borderId="0" xfId="0" applyFont="1" applyBorder="1" applyAlignment="1">
      <alignment wrapText="1"/>
    </xf>
    <xf numFmtId="0" fontId="6" fillId="0" borderId="1" xfId="0" applyFont="1" applyBorder="1" applyAlignment="1">
      <alignment horizontal="center" vertical="center"/>
    </xf>
    <xf numFmtId="4" fontId="3" fillId="2" borderId="1" xfId="0" applyNumberFormat="1" applyFont="1" applyFill="1" applyBorder="1" applyAlignment="1">
      <alignment vertical="center"/>
    </xf>
    <xf numFmtId="4" fontId="3" fillId="2" borderId="2" xfId="0" applyNumberFormat="1" applyFont="1" applyFill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11" fillId="0" borderId="0" xfId="0" applyFont="1"/>
    <xf numFmtId="0" fontId="6" fillId="0" borderId="1" xfId="0" applyFont="1" applyBorder="1" applyAlignment="1">
      <alignment vertical="center" wrapText="1"/>
    </xf>
    <xf numFmtId="4" fontId="6" fillId="0" borderId="1" xfId="0" applyNumberFormat="1" applyFont="1" applyBorder="1" applyAlignment="1">
      <alignment horizontal="right"/>
    </xf>
    <xf numFmtId="0" fontId="0" fillId="0" borderId="0" xfId="0" applyFont="1"/>
    <xf numFmtId="0" fontId="3" fillId="2" borderId="2" xfId="0" applyFont="1" applyFill="1" applyBorder="1" applyAlignment="1">
      <alignment horizontal="left" vertical="center"/>
    </xf>
    <xf numFmtId="0" fontId="2" fillId="0" borderId="0" xfId="0" applyFont="1" applyBorder="1" applyAlignment="1">
      <alignment vertical="top"/>
    </xf>
    <xf numFmtId="0" fontId="6" fillId="2" borderId="1" xfId="0" applyFont="1" applyFill="1" applyBorder="1" applyAlignment="1">
      <alignment horizontal="center"/>
    </xf>
    <xf numFmtId="0" fontId="6" fillId="0" borderId="3" xfId="0" applyFont="1" applyBorder="1"/>
    <xf numFmtId="4" fontId="6" fillId="0" borderId="2" xfId="0" applyNumberFormat="1" applyFont="1" applyBorder="1" applyAlignment="1">
      <alignment horizontal="right"/>
    </xf>
    <xf numFmtId="0" fontId="3" fillId="2" borderId="1" xfId="0" applyFont="1" applyFill="1" applyBorder="1" applyAlignment="1">
      <alignment horizontal="center" vertical="center"/>
    </xf>
    <xf numFmtId="4" fontId="7" fillId="0" borderId="1" xfId="0" applyNumberFormat="1" applyFont="1" applyBorder="1" applyAlignment="1">
      <alignment horizontal="right" vertical="top"/>
    </xf>
    <xf numFmtId="4" fontId="6" fillId="2" borderId="2" xfId="0" applyNumberFormat="1" applyFont="1" applyFill="1" applyBorder="1" applyAlignment="1">
      <alignment horizontal="right" vertical="top"/>
    </xf>
    <xf numFmtId="0" fontId="9" fillId="0" borderId="0" xfId="0" applyFont="1" applyFill="1"/>
    <xf numFmtId="4" fontId="6" fillId="0" borderId="1" xfId="0" applyNumberFormat="1" applyFont="1" applyBorder="1" applyAlignment="1">
      <alignment horizontal="right" vertical="top"/>
    </xf>
    <xf numFmtId="167" fontId="6" fillId="0" borderId="1" xfId="0" applyNumberFormat="1" applyFont="1" applyBorder="1" applyAlignment="1">
      <alignment horizontal="right"/>
    </xf>
    <xf numFmtId="4" fontId="6" fillId="2" borderId="2" xfId="0" applyNumberFormat="1" applyFont="1" applyFill="1" applyBorder="1" applyAlignment="1">
      <alignment horizontal="center" vertical="center"/>
    </xf>
    <xf numFmtId="4" fontId="6" fillId="2" borderId="8" xfId="0" applyNumberFormat="1" applyFont="1" applyFill="1" applyBorder="1" applyAlignment="1">
      <alignment vertical="center"/>
    </xf>
    <xf numFmtId="0" fontId="6" fillId="0" borderId="0" xfId="0" applyFont="1" applyBorder="1" applyAlignment="1"/>
    <xf numFmtId="0" fontId="6" fillId="0" borderId="0" xfId="0" applyFont="1" applyBorder="1" applyAlignment="1">
      <alignment vertical="top"/>
    </xf>
    <xf numFmtId="3" fontId="6" fillId="0" borderId="1" xfId="0" applyNumberFormat="1" applyFont="1" applyBorder="1" applyAlignment="1">
      <alignment horizontal="right"/>
    </xf>
    <xf numFmtId="4" fontId="6" fillId="0" borderId="9" xfId="0" applyNumberFormat="1" applyFont="1" applyBorder="1" applyAlignment="1">
      <alignment horizontal="right"/>
    </xf>
    <xf numFmtId="0" fontId="6" fillId="2" borderId="8" xfId="0" applyFont="1" applyFill="1" applyBorder="1" applyAlignment="1">
      <alignment vertical="center" wrapText="1"/>
    </xf>
    <xf numFmtId="0" fontId="6" fillId="5" borderId="8" xfId="0" applyFont="1" applyFill="1" applyBorder="1" applyAlignment="1">
      <alignment vertical="top" wrapText="1"/>
    </xf>
    <xf numFmtId="4" fontId="6" fillId="0" borderId="9" xfId="0" applyNumberFormat="1" applyFont="1" applyBorder="1" applyAlignment="1">
      <alignment horizontal="right" vertical="top"/>
    </xf>
    <xf numFmtId="0" fontId="2" fillId="6" borderId="8" xfId="3" applyNumberFormat="1" applyFont="1" applyFill="1" applyBorder="1" applyAlignment="1">
      <alignment horizontal="center"/>
    </xf>
    <xf numFmtId="4" fontId="6" fillId="2" borderId="10" xfId="0" applyNumberFormat="1" applyFont="1" applyFill="1" applyBorder="1" applyAlignment="1">
      <alignment vertical="center"/>
    </xf>
    <xf numFmtId="4" fontId="3" fillId="2" borderId="10" xfId="0" applyNumberFormat="1" applyFont="1" applyFill="1" applyBorder="1" applyAlignment="1">
      <alignment vertical="center"/>
    </xf>
    <xf numFmtId="0" fontId="3" fillId="2" borderId="10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4" fontId="3" fillId="2" borderId="8" xfId="0" applyNumberFormat="1" applyFont="1" applyFill="1" applyBorder="1" applyAlignment="1">
      <alignment vertical="center"/>
    </xf>
    <xf numFmtId="0" fontId="3" fillId="2" borderId="12" xfId="0" applyFont="1" applyFill="1" applyBorder="1" applyAlignment="1">
      <alignment horizontal="left" vertical="center"/>
    </xf>
    <xf numFmtId="4" fontId="6" fillId="0" borderId="13" xfId="0" applyNumberFormat="1" applyFont="1" applyBorder="1" applyAlignment="1">
      <alignment horizontal="right"/>
    </xf>
    <xf numFmtId="4" fontId="6" fillId="0" borderId="14" xfId="0" applyNumberFormat="1" applyFont="1" applyBorder="1" applyAlignment="1">
      <alignment horizontal="right"/>
    </xf>
    <xf numFmtId="0" fontId="0" fillId="0" borderId="8" xfId="0" applyBorder="1"/>
    <xf numFmtId="4" fontId="2" fillId="6" borderId="8" xfId="3" applyNumberFormat="1" applyFont="1" applyFill="1" applyBorder="1" applyAlignment="1">
      <alignment horizontal="right" vertical="top"/>
    </xf>
    <xf numFmtId="0" fontId="6" fillId="2" borderId="13" xfId="0" applyFont="1" applyFill="1" applyBorder="1" applyAlignment="1">
      <alignment vertical="center" wrapText="1"/>
    </xf>
    <xf numFmtId="4" fontId="6" fillId="2" borderId="17" xfId="0" applyNumberFormat="1" applyFont="1" applyFill="1" applyBorder="1" applyAlignment="1">
      <alignment vertical="center"/>
    </xf>
    <xf numFmtId="0" fontId="0" fillId="0" borderId="0" xfId="0" applyBorder="1"/>
    <xf numFmtId="4" fontId="6" fillId="0" borderId="29" xfId="0" applyNumberFormat="1" applyFont="1" applyBorder="1" applyAlignment="1">
      <alignment horizontal="right"/>
    </xf>
    <xf numFmtId="4" fontId="3" fillId="2" borderId="24" xfId="0" applyNumberFormat="1" applyFont="1" applyFill="1" applyBorder="1" applyAlignment="1">
      <alignment vertical="center"/>
    </xf>
    <xf numFmtId="4" fontId="3" fillId="2" borderId="30" xfId="0" applyNumberFormat="1" applyFont="1" applyFill="1" applyBorder="1" applyAlignment="1">
      <alignment vertical="center"/>
    </xf>
    <xf numFmtId="4" fontId="6" fillId="2" borderId="2" xfId="0" applyNumberFormat="1" applyFont="1" applyFill="1" applyBorder="1" applyAlignment="1">
      <alignment vertical="center"/>
    </xf>
    <xf numFmtId="0" fontId="0" fillId="0" borderId="0" xfId="0"/>
    <xf numFmtId="4" fontId="6" fillId="0" borderId="1" xfId="0" applyNumberFormat="1" applyFont="1" applyBorder="1" applyAlignment="1">
      <alignment horizontal="right"/>
    </xf>
    <xf numFmtId="4" fontId="6" fillId="2" borderId="8" xfId="0" applyNumberFormat="1" applyFont="1" applyFill="1" applyBorder="1" applyAlignment="1">
      <alignment vertical="center"/>
    </xf>
    <xf numFmtId="4" fontId="6" fillId="0" borderId="9" xfId="0" applyNumberFormat="1" applyFont="1" applyBorder="1" applyAlignment="1">
      <alignment horizontal="right"/>
    </xf>
    <xf numFmtId="0" fontId="0" fillId="0" borderId="0" xfId="0"/>
    <xf numFmtId="0" fontId="6" fillId="0" borderId="0" xfId="0" applyFont="1"/>
    <xf numFmtId="0" fontId="6" fillId="0" borderId="0" xfId="0" applyFont="1" applyBorder="1"/>
    <xf numFmtId="0" fontId="2" fillId="0" borderId="0" xfId="0" applyFont="1" applyBorder="1"/>
    <xf numFmtId="0" fontId="9" fillId="0" borderId="0" xfId="0" applyFont="1"/>
    <xf numFmtId="0" fontId="2" fillId="0" borderId="0" xfId="0" applyFont="1" applyBorder="1" applyAlignment="1">
      <alignment vertical="top"/>
    </xf>
    <xf numFmtId="0" fontId="6" fillId="2" borderId="8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top" wrapText="1"/>
    </xf>
    <xf numFmtId="4" fontId="2" fillId="0" borderId="9" xfId="0" applyNumberFormat="1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top"/>
    </xf>
    <xf numFmtId="2" fontId="2" fillId="0" borderId="8" xfId="0" applyNumberFormat="1" applyFont="1" applyFill="1" applyBorder="1" applyAlignment="1">
      <alignment horizontal="center" vertical="center" wrapText="1"/>
    </xf>
    <xf numFmtId="4" fontId="2" fillId="2" borderId="2" xfId="0" applyNumberFormat="1" applyFont="1" applyFill="1" applyBorder="1" applyAlignment="1">
      <alignment vertical="center"/>
    </xf>
    <xf numFmtId="4" fontId="2" fillId="2" borderId="8" xfId="0" applyNumberFormat="1" applyFont="1" applyFill="1" applyBorder="1" applyAlignment="1">
      <alignment vertical="center"/>
    </xf>
    <xf numFmtId="0" fontId="2" fillId="0" borderId="34" xfId="0" applyFont="1" applyBorder="1"/>
    <xf numFmtId="0" fontId="6" fillId="0" borderId="1" xfId="0" applyFont="1" applyBorder="1" applyAlignment="1">
      <alignment vertical="center" wrapText="1"/>
    </xf>
    <xf numFmtId="4" fontId="6" fillId="6" borderId="1" xfId="0" applyNumberFormat="1" applyFont="1" applyFill="1" applyBorder="1" applyAlignment="1">
      <alignment horizontal="right"/>
    </xf>
    <xf numFmtId="0" fontId="6" fillId="0" borderId="1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/>
    </xf>
    <xf numFmtId="3" fontId="6" fillId="0" borderId="13" xfId="0" applyNumberFormat="1" applyFont="1" applyBorder="1" applyAlignment="1">
      <alignment horizontal="right"/>
    </xf>
    <xf numFmtId="167" fontId="6" fillId="0" borderId="13" xfId="0" applyNumberFormat="1" applyFont="1" applyBorder="1" applyAlignment="1">
      <alignment horizontal="right"/>
    </xf>
    <xf numFmtId="0" fontId="6" fillId="0" borderId="8" xfId="0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right"/>
    </xf>
    <xf numFmtId="167" fontId="6" fillId="0" borderId="8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/>
    </xf>
    <xf numFmtId="4" fontId="7" fillId="0" borderId="2" xfId="0" applyNumberFormat="1" applyFont="1" applyBorder="1" applyAlignment="1">
      <alignment horizontal="right" vertical="top"/>
    </xf>
    <xf numFmtId="0" fontId="33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2" fillId="6" borderId="49" xfId="0" applyFont="1" applyFill="1" applyBorder="1" applyAlignment="1">
      <alignment horizontal="left" vertical="center" wrapText="1"/>
    </xf>
    <xf numFmtId="169" fontId="44" fillId="6" borderId="51" xfId="0" applyNumberFormat="1" applyFont="1" applyFill="1" applyBorder="1" applyAlignment="1">
      <alignment horizontal="center" vertical="center"/>
    </xf>
    <xf numFmtId="3" fontId="44" fillId="6" borderId="51" xfId="0" applyNumberFormat="1" applyFont="1" applyFill="1" applyBorder="1" applyAlignment="1">
      <alignment horizontal="center" vertical="center"/>
    </xf>
    <xf numFmtId="170" fontId="44" fillId="6" borderId="51" xfId="0" applyNumberFormat="1" applyFont="1" applyFill="1" applyBorder="1" applyAlignment="1">
      <alignment horizontal="center" vertical="center"/>
    </xf>
    <xf numFmtId="4" fontId="44" fillId="6" borderId="51" xfId="0" applyNumberFormat="1" applyFont="1" applyFill="1" applyBorder="1" applyAlignment="1">
      <alignment horizontal="center" vertical="center"/>
    </xf>
    <xf numFmtId="0" fontId="2" fillId="6" borderId="8" xfId="0" applyFont="1" applyFill="1" applyBorder="1" applyAlignment="1">
      <alignment wrapText="1"/>
    </xf>
    <xf numFmtId="169" fontId="44" fillId="6" borderId="49" xfId="0" applyNumberFormat="1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left" vertical="center" wrapText="1"/>
    </xf>
    <xf numFmtId="169" fontId="44" fillId="6" borderId="8" xfId="0" applyNumberFormat="1" applyFont="1" applyFill="1" applyBorder="1" applyAlignment="1">
      <alignment horizontal="center" vertical="center"/>
    </xf>
    <xf numFmtId="3" fontId="44" fillId="6" borderId="49" xfId="0" applyNumberFormat="1" applyFont="1" applyFill="1" applyBorder="1" applyAlignment="1">
      <alignment horizontal="center" vertical="center"/>
    </xf>
    <xf numFmtId="170" fontId="44" fillId="6" borderId="8" xfId="0" applyNumberFormat="1" applyFont="1" applyFill="1" applyBorder="1" applyAlignment="1">
      <alignment horizontal="center" vertical="center"/>
    </xf>
    <xf numFmtId="4" fontId="44" fillId="6" borderId="8" xfId="0" applyNumberFormat="1" applyFont="1" applyFill="1" applyBorder="1" applyAlignment="1">
      <alignment horizontal="center" vertical="center"/>
    </xf>
    <xf numFmtId="4" fontId="7" fillId="6" borderId="8" xfId="0" applyNumberFormat="1" applyFont="1" applyFill="1" applyBorder="1" applyAlignment="1">
      <alignment horizontal="center" vertical="center"/>
    </xf>
    <xf numFmtId="170" fontId="44" fillId="6" borderId="49" xfId="0" applyNumberFormat="1" applyFont="1" applyFill="1" applyBorder="1" applyAlignment="1">
      <alignment horizontal="center" vertical="center"/>
    </xf>
    <xf numFmtId="4" fontId="44" fillId="6" borderId="49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left" vertical="center" wrapText="1"/>
    </xf>
    <xf numFmtId="169" fontId="44" fillId="6" borderId="15" xfId="0" applyNumberFormat="1" applyFont="1" applyFill="1" applyBorder="1" applyAlignment="1">
      <alignment horizontal="center" vertical="center"/>
    </xf>
    <xf numFmtId="3" fontId="44" fillId="6" borderId="15" xfId="0" applyNumberFormat="1" applyFont="1" applyFill="1" applyBorder="1" applyAlignment="1">
      <alignment horizontal="center" vertical="center"/>
    </xf>
    <xf numFmtId="0" fontId="12" fillId="6" borderId="54" xfId="0" applyFont="1" applyFill="1" applyBorder="1" applyAlignment="1">
      <alignment horizontal="left" vertical="center" wrapText="1"/>
    </xf>
    <xf numFmtId="169" fontId="41" fillId="6" borderId="54" xfId="0" applyNumberFormat="1" applyFont="1" applyFill="1" applyBorder="1" applyAlignment="1">
      <alignment horizontal="center" vertical="center"/>
    </xf>
    <xf numFmtId="3" fontId="41" fillId="6" borderId="54" xfId="0" applyNumberFormat="1" applyFont="1" applyFill="1" applyBorder="1" applyAlignment="1">
      <alignment horizontal="center" vertical="center"/>
    </xf>
    <xf numFmtId="170" fontId="41" fillId="6" borderId="54" xfId="0" applyNumberFormat="1" applyFont="1" applyFill="1" applyBorder="1" applyAlignment="1">
      <alignment horizontal="center" vertical="center"/>
    </xf>
    <xf numFmtId="4" fontId="41" fillId="6" borderId="54" xfId="0" applyNumberFormat="1" applyFont="1" applyFill="1" applyBorder="1" applyAlignment="1">
      <alignment horizontal="center" vertical="center"/>
    </xf>
    <xf numFmtId="0" fontId="2" fillId="6" borderId="51" xfId="0" applyFont="1" applyFill="1" applyBorder="1" applyAlignment="1">
      <alignment horizontal="left" vertical="center" wrapText="1"/>
    </xf>
    <xf numFmtId="2" fontId="44" fillId="6" borderId="49" xfId="0" applyNumberFormat="1" applyFont="1" applyFill="1" applyBorder="1" applyAlignment="1">
      <alignment horizontal="center" vertical="center"/>
    </xf>
    <xf numFmtId="2" fontId="44" fillId="6" borderId="8" xfId="0" applyNumberFormat="1" applyFont="1" applyFill="1" applyBorder="1" applyAlignment="1">
      <alignment horizontal="center" vertical="center"/>
    </xf>
    <xf numFmtId="3" fontId="44" fillId="6" borderId="8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2" fillId="6" borderId="15" xfId="0" applyFont="1" applyFill="1" applyBorder="1" applyAlignment="1">
      <alignment horizontal="left" vertical="center" wrapText="1"/>
    </xf>
    <xf numFmtId="3" fontId="7" fillId="6" borderId="8" xfId="0" applyNumberFormat="1" applyFont="1" applyFill="1" applyBorder="1" applyAlignment="1">
      <alignment horizontal="center" vertical="center"/>
    </xf>
    <xf numFmtId="170" fontId="7" fillId="6" borderId="8" xfId="0" applyNumberFormat="1" applyFont="1" applyFill="1" applyBorder="1" applyAlignment="1">
      <alignment horizontal="center" vertical="center"/>
    </xf>
    <xf numFmtId="169" fontId="41" fillId="6" borderId="15" xfId="0" applyNumberFormat="1" applyFont="1" applyFill="1" applyBorder="1" applyAlignment="1">
      <alignment horizontal="center" vertical="center"/>
    </xf>
    <xf numFmtId="3" fontId="41" fillId="6" borderId="15" xfId="0" applyNumberFormat="1" applyFont="1" applyFill="1" applyBorder="1" applyAlignment="1">
      <alignment horizontal="center" vertical="center"/>
    </xf>
    <xf numFmtId="170" fontId="41" fillId="6" borderId="15" xfId="0" applyNumberFormat="1" applyFont="1" applyFill="1" applyBorder="1" applyAlignment="1">
      <alignment horizontal="center" vertical="center"/>
    </xf>
    <xf numFmtId="4" fontId="41" fillId="6" borderId="15" xfId="0" applyNumberFormat="1" applyFont="1" applyFill="1" applyBorder="1" applyAlignment="1">
      <alignment horizontal="center" vertical="center"/>
    </xf>
    <xf numFmtId="3" fontId="7" fillId="6" borderId="15" xfId="0" applyNumberFormat="1" applyFont="1" applyFill="1" applyBorder="1" applyAlignment="1">
      <alignment horizontal="center" vertical="center"/>
    </xf>
    <xf numFmtId="170" fontId="44" fillId="6" borderId="15" xfId="0" applyNumberFormat="1" applyFont="1" applyFill="1" applyBorder="1" applyAlignment="1">
      <alignment horizontal="center" vertical="center"/>
    </xf>
    <xf numFmtId="170" fontId="44" fillId="6" borderId="57" xfId="0" applyNumberFormat="1" applyFont="1" applyFill="1" applyBorder="1" applyAlignment="1">
      <alignment horizontal="center" vertical="center"/>
    </xf>
    <xf numFmtId="4" fontId="44" fillId="6" borderId="57" xfId="0" applyNumberFormat="1" applyFont="1" applyFill="1" applyBorder="1" applyAlignment="1">
      <alignment horizontal="center" vertical="center"/>
    </xf>
    <xf numFmtId="0" fontId="12" fillId="6" borderId="44" xfId="0" applyFont="1" applyFill="1" applyBorder="1" applyAlignment="1">
      <alignment horizontal="left" vertical="center" wrapText="1"/>
    </xf>
    <xf numFmtId="169" fontId="41" fillId="6" borderId="45" xfId="0" applyNumberFormat="1" applyFont="1" applyFill="1" applyBorder="1" applyAlignment="1">
      <alignment horizontal="center" vertical="center"/>
    </xf>
    <xf numFmtId="3" fontId="41" fillId="6" borderId="45" xfId="0" applyNumberFormat="1" applyFont="1" applyFill="1" applyBorder="1" applyAlignment="1">
      <alignment horizontal="center" vertical="center"/>
    </xf>
    <xf numFmtId="170" fontId="41" fillId="6" borderId="45" xfId="0" applyNumberFormat="1" applyFont="1" applyFill="1" applyBorder="1" applyAlignment="1">
      <alignment horizontal="center" vertical="center"/>
    </xf>
    <xf numFmtId="4" fontId="41" fillId="6" borderId="45" xfId="0" applyNumberFormat="1" applyFont="1" applyFill="1" applyBorder="1" applyAlignment="1">
      <alignment horizontal="center" vertical="center"/>
    </xf>
    <xf numFmtId="0" fontId="12" fillId="6" borderId="8" xfId="0" applyFont="1" applyFill="1" applyBorder="1" applyAlignment="1">
      <alignment horizontal="left" vertical="center" wrapText="1"/>
    </xf>
    <xf numFmtId="4" fontId="41" fillId="6" borderId="8" xfId="0" applyNumberFormat="1" applyFont="1" applyFill="1" applyBorder="1" applyAlignment="1">
      <alignment horizontal="center" vertical="center"/>
    </xf>
    <xf numFmtId="3" fontId="41" fillId="6" borderId="8" xfId="0" applyNumberFormat="1" applyFont="1" applyFill="1" applyBorder="1" applyAlignment="1">
      <alignment horizontal="center" vertical="center"/>
    </xf>
    <xf numFmtId="170" fontId="41" fillId="6" borderId="8" xfId="0" applyNumberFormat="1" applyFont="1" applyFill="1" applyBorder="1" applyAlignment="1">
      <alignment horizontal="center" vertical="center"/>
    </xf>
    <xf numFmtId="0" fontId="12" fillId="6" borderId="49" xfId="0" applyFont="1" applyFill="1" applyBorder="1" applyAlignment="1">
      <alignment horizontal="left" vertical="center" wrapText="1"/>
    </xf>
    <xf numFmtId="169" fontId="41" fillId="6" borderId="49" xfId="0" applyNumberFormat="1" applyFont="1" applyFill="1" applyBorder="1" applyAlignment="1">
      <alignment horizontal="center" vertical="center"/>
    </xf>
    <xf numFmtId="3" fontId="41" fillId="6" borderId="49" xfId="0" applyNumberFormat="1" applyFont="1" applyFill="1" applyBorder="1" applyAlignment="1">
      <alignment horizontal="center" vertical="center"/>
    </xf>
    <xf numFmtId="170" fontId="41" fillId="6" borderId="49" xfId="0" applyNumberFormat="1" applyFont="1" applyFill="1" applyBorder="1" applyAlignment="1">
      <alignment horizontal="center" vertical="center"/>
    </xf>
    <xf numFmtId="4" fontId="41" fillId="6" borderId="49" xfId="0" applyNumberFormat="1" applyFont="1" applyFill="1" applyBorder="1" applyAlignment="1">
      <alignment horizontal="center" vertical="center"/>
    </xf>
    <xf numFmtId="4" fontId="41" fillId="6" borderId="36" xfId="0" applyNumberFormat="1" applyFont="1" applyFill="1" applyBorder="1" applyAlignment="1">
      <alignment horizontal="center" vertical="center"/>
    </xf>
    <xf numFmtId="0" fontId="2" fillId="0" borderId="52" xfId="0" applyFont="1" applyBorder="1" applyAlignment="1">
      <alignment vertical="justify"/>
    </xf>
    <xf numFmtId="0" fontId="12" fillId="6" borderId="36" xfId="0" applyFont="1" applyFill="1" applyBorder="1" applyAlignment="1">
      <alignment horizontal="left" vertical="center" wrapText="1"/>
    </xf>
    <xf numFmtId="170" fontId="44" fillId="6" borderId="58" xfId="0" applyNumberFormat="1" applyFont="1" applyFill="1" applyBorder="1" applyAlignment="1">
      <alignment horizontal="right"/>
    </xf>
    <xf numFmtId="3" fontId="44" fillId="6" borderId="59" xfId="0" applyNumberFormat="1" applyFont="1" applyFill="1" applyBorder="1" applyAlignment="1">
      <alignment horizontal="right"/>
    </xf>
    <xf numFmtId="170" fontId="44" fillId="6" borderId="59" xfId="0" applyNumberFormat="1" applyFont="1" applyFill="1" applyBorder="1" applyAlignment="1">
      <alignment horizontal="right"/>
    </xf>
    <xf numFmtId="4" fontId="44" fillId="6" borderId="59" xfId="0" applyNumberFormat="1" applyFont="1" applyFill="1" applyBorder="1" applyAlignment="1">
      <alignment horizontal="right"/>
    </xf>
    <xf numFmtId="0" fontId="0" fillId="0" borderId="35" xfId="0" applyBorder="1"/>
    <xf numFmtId="0" fontId="2" fillId="0" borderId="48" xfId="0" applyFont="1" applyBorder="1" applyAlignment="1">
      <alignment vertical="justify"/>
    </xf>
    <xf numFmtId="0" fontId="12" fillId="0" borderId="8" xfId="0" applyFont="1" applyBorder="1" applyAlignment="1">
      <alignment horizontal="left" vertical="center" wrapText="1"/>
    </xf>
    <xf numFmtId="170" fontId="44" fillId="0" borderId="49" xfId="0" applyNumberFormat="1" applyFont="1" applyBorder="1" applyAlignment="1">
      <alignment horizontal="right" vertical="center"/>
    </xf>
    <xf numFmtId="3" fontId="44" fillId="0" borderId="49" xfId="0" applyNumberFormat="1" applyFont="1" applyBorder="1" applyAlignment="1">
      <alignment horizontal="right" vertical="center"/>
    </xf>
    <xf numFmtId="4" fontId="44" fillId="0" borderId="49" xfId="0" applyNumberFormat="1" applyFont="1" applyBorder="1" applyAlignment="1">
      <alignment horizontal="right" vertical="center"/>
    </xf>
    <xf numFmtId="0" fontId="3" fillId="0" borderId="8" xfId="0" applyFont="1" applyBorder="1" applyAlignment="1"/>
    <xf numFmtId="4" fontId="8" fillId="0" borderId="8" xfId="0" applyNumberFormat="1" applyFont="1" applyBorder="1" applyAlignment="1">
      <alignment horizontal="right"/>
    </xf>
    <xf numFmtId="0" fontId="45" fillId="0" borderId="8" xfId="0" applyFont="1" applyBorder="1" applyAlignment="1">
      <alignment wrapText="1"/>
    </xf>
    <xf numFmtId="4" fontId="44" fillId="0" borderId="8" xfId="0" applyNumberFormat="1" applyFont="1" applyBorder="1" applyAlignment="1">
      <alignment horizontal="right"/>
    </xf>
    <xf numFmtId="0" fontId="46" fillId="0" borderId="8" xfId="0" applyFont="1" applyBorder="1" applyAlignment="1">
      <alignment wrapText="1"/>
    </xf>
    <xf numFmtId="0" fontId="2" fillId="3" borderId="60" xfId="0" applyFont="1" applyFill="1" applyBorder="1" applyAlignment="1">
      <alignment vertical="justify"/>
    </xf>
    <xf numFmtId="0" fontId="41" fillId="3" borderId="17" xfId="0" applyFont="1" applyFill="1" applyBorder="1" applyAlignment="1">
      <alignment vertical="center"/>
    </xf>
    <xf numFmtId="0" fontId="7" fillId="3" borderId="8" xfId="0" applyFont="1" applyFill="1" applyBorder="1" applyAlignment="1">
      <alignment horizontal="center" vertical="center"/>
    </xf>
    <xf numFmtId="4" fontId="46" fillId="3" borderId="8" xfId="0" applyNumberFormat="1" applyFont="1" applyFill="1" applyBorder="1" applyAlignment="1">
      <alignment vertical="center"/>
    </xf>
    <xf numFmtId="0" fontId="0" fillId="6" borderId="0" xfId="0" applyFill="1" applyBorder="1"/>
    <xf numFmtId="0" fontId="0" fillId="3" borderId="61" xfId="0" applyFill="1" applyBorder="1"/>
    <xf numFmtId="0" fontId="41" fillId="3" borderId="62" xfId="0" applyFont="1" applyFill="1" applyBorder="1" applyAlignment="1">
      <alignment vertical="center"/>
    </xf>
    <xf numFmtId="0" fontId="7" fillId="3" borderId="54" xfId="0" applyFont="1" applyFill="1" applyBorder="1" applyAlignment="1">
      <alignment horizontal="center" vertical="center"/>
    </xf>
    <xf numFmtId="4" fontId="46" fillId="3" borderId="54" xfId="0" applyNumberFormat="1" applyFont="1" applyFill="1" applyBorder="1" applyAlignment="1">
      <alignment vertical="center"/>
    </xf>
    <xf numFmtId="0" fontId="33" fillId="0" borderId="0" xfId="0" applyFont="1"/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46" fillId="0" borderId="0" xfId="0" applyFont="1"/>
    <xf numFmtId="0" fontId="33" fillId="0" borderId="4" xfId="0" applyFont="1" applyBorder="1"/>
    <xf numFmtId="0" fontId="46" fillId="0" borderId="0" xfId="0" applyFont="1" applyBorder="1"/>
    <xf numFmtId="0" fontId="47" fillId="0" borderId="0" xfId="0" applyFont="1"/>
    <xf numFmtId="0" fontId="47" fillId="0" borderId="0" xfId="0" applyFont="1" applyAlignment="1">
      <alignment wrapText="1"/>
    </xf>
    <xf numFmtId="0" fontId="37" fillId="0" borderId="0" xfId="0" applyFont="1" applyAlignment="1">
      <alignment horizontal="center" wrapText="1"/>
    </xf>
    <xf numFmtId="0" fontId="48" fillId="0" borderId="0" xfId="0" applyFont="1" applyAlignment="1">
      <alignment horizontal="right" wrapText="1"/>
    </xf>
    <xf numFmtId="0" fontId="48" fillId="0" borderId="0" xfId="0" applyFont="1" applyFill="1" applyAlignment="1">
      <alignment horizontal="right" wrapText="1"/>
    </xf>
    <xf numFmtId="0" fontId="48" fillId="8" borderId="0" xfId="0" applyFont="1" applyFill="1" applyAlignment="1">
      <alignment horizontal="right" wrapText="1"/>
    </xf>
    <xf numFmtId="0" fontId="48" fillId="0" borderId="0" xfId="0" applyFont="1" applyAlignment="1">
      <alignment wrapText="1"/>
    </xf>
    <xf numFmtId="0" fontId="47" fillId="3" borderId="0" xfId="0" applyFont="1" applyFill="1" applyAlignment="1">
      <alignment horizontal="center" vertical="center"/>
    </xf>
    <xf numFmtId="0" fontId="48" fillId="3" borderId="8" xfId="0" applyFont="1" applyFill="1" applyBorder="1" applyAlignment="1">
      <alignment horizontal="center" vertical="center" wrapText="1"/>
    </xf>
    <xf numFmtId="0" fontId="48" fillId="3" borderId="8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/>
    </xf>
    <xf numFmtId="0" fontId="48" fillId="0" borderId="8" xfId="0" applyFont="1" applyFill="1" applyBorder="1" applyAlignment="1">
      <alignment horizontal="center" vertical="center"/>
    </xf>
    <xf numFmtId="0" fontId="33" fillId="0" borderId="8" xfId="0" applyFont="1" applyBorder="1" applyAlignment="1">
      <alignment horizontal="left" vertical="center" wrapText="1"/>
    </xf>
    <xf numFmtId="3" fontId="33" fillId="0" borderId="8" xfId="0" applyNumberFormat="1" applyFont="1" applyFill="1" applyBorder="1" applyAlignment="1">
      <alignment horizontal="right"/>
    </xf>
    <xf numFmtId="3" fontId="33" fillId="8" borderId="8" xfId="0" applyNumberFormat="1" applyFont="1" applyFill="1" applyBorder="1" applyAlignment="1">
      <alignment horizontal="right"/>
    </xf>
    <xf numFmtId="3" fontId="33" fillId="0" borderId="8" xfId="0" applyNumberFormat="1" applyFont="1" applyBorder="1" applyAlignment="1">
      <alignment horizontal="right"/>
    </xf>
    <xf numFmtId="4" fontId="33" fillId="8" borderId="8" xfId="0" applyNumberFormat="1" applyFont="1" applyFill="1" applyBorder="1" applyAlignment="1">
      <alignment horizontal="right"/>
    </xf>
    <xf numFmtId="4" fontId="33" fillId="0" borderId="8" xfId="0" applyNumberFormat="1" applyFont="1" applyBorder="1" applyAlignment="1">
      <alignment horizontal="right"/>
    </xf>
    <xf numFmtId="3" fontId="44" fillId="0" borderId="8" xfId="0" applyNumberFormat="1" applyFont="1" applyBorder="1" applyAlignment="1">
      <alignment horizontal="center"/>
    </xf>
    <xf numFmtId="4" fontId="44" fillId="0" borderId="8" xfId="0" applyNumberFormat="1" applyFont="1" applyFill="1" applyBorder="1" applyAlignment="1">
      <alignment horizontal="center"/>
    </xf>
    <xf numFmtId="0" fontId="35" fillId="0" borderId="8" xfId="0" applyFont="1" applyBorder="1" applyAlignment="1">
      <alignment horizontal="left" vertical="center" wrapText="1"/>
    </xf>
    <xf numFmtId="0" fontId="35" fillId="3" borderId="8" xfId="0" applyFont="1" applyFill="1" applyBorder="1" applyAlignment="1">
      <alignment vertical="center"/>
    </xf>
    <xf numFmtId="0" fontId="33" fillId="3" borderId="8" xfId="0" applyFont="1" applyFill="1" applyBorder="1" applyAlignment="1">
      <alignment horizontal="center" vertical="center"/>
    </xf>
    <xf numFmtId="164" fontId="33" fillId="3" borderId="8" xfId="0" applyNumberFormat="1" applyFont="1" applyFill="1" applyBorder="1" applyAlignment="1">
      <alignment horizontal="center" vertical="center"/>
    </xf>
    <xf numFmtId="4" fontId="33" fillId="3" borderId="8" xfId="0" applyNumberFormat="1" applyFont="1" applyFill="1" applyBorder="1" applyAlignment="1">
      <alignment vertical="center"/>
    </xf>
    <xf numFmtId="164" fontId="44" fillId="3" borderId="8" xfId="0" applyNumberFormat="1" applyFont="1" applyFill="1" applyBorder="1" applyAlignment="1">
      <alignment horizontal="center" vertical="center"/>
    </xf>
    <xf numFmtId="4" fontId="44" fillId="3" borderId="8" xfId="0" applyNumberFormat="1" applyFont="1" applyFill="1" applyBorder="1" applyAlignment="1">
      <alignment vertical="center"/>
    </xf>
    <xf numFmtId="0" fontId="47" fillId="3" borderId="0" xfId="0" applyFont="1" applyFill="1"/>
    <xf numFmtId="0" fontId="44" fillId="3" borderId="8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4" fontId="48" fillId="0" borderId="19" xfId="0" applyNumberFormat="1" applyFont="1" applyFill="1" applyBorder="1" applyAlignment="1">
      <alignment vertical="center"/>
    </xf>
    <xf numFmtId="164" fontId="4" fillId="0" borderId="19" xfId="0" applyNumberFormat="1" applyFont="1" applyFill="1" applyBorder="1" applyAlignment="1">
      <alignment horizontal="center" vertical="center"/>
    </xf>
    <xf numFmtId="4" fontId="48" fillId="0" borderId="0" xfId="0" applyNumberFormat="1" applyFont="1" applyFill="1" applyBorder="1" applyAlignment="1">
      <alignment vertical="center"/>
    </xf>
    <xf numFmtId="0" fontId="47" fillId="0" borderId="0" xfId="0" applyFont="1" applyFill="1"/>
    <xf numFmtId="0" fontId="48" fillId="0" borderId="0" xfId="0" applyFont="1"/>
    <xf numFmtId="0" fontId="48" fillId="0" borderId="0" xfId="0" applyFont="1" applyFill="1"/>
    <xf numFmtId="0" fontId="48" fillId="0" borderId="0" xfId="0" applyFont="1" applyFill="1" applyBorder="1"/>
    <xf numFmtId="0" fontId="48" fillId="0" borderId="4" xfId="0" applyFont="1" applyBorder="1"/>
    <xf numFmtId="0" fontId="48" fillId="0" borderId="0" xfId="0" applyFont="1" applyBorder="1"/>
    <xf numFmtId="0" fontId="48" fillId="0" borderId="0" xfId="0" applyFont="1" applyBorder="1" applyAlignment="1">
      <alignment horizontal="center" vertical="top"/>
    </xf>
    <xf numFmtId="0" fontId="47" fillId="4" borderId="0" xfId="0" applyFont="1" applyFill="1"/>
    <xf numFmtId="4" fontId="6" fillId="0" borderId="1" xfId="0" applyNumberFormat="1" applyFont="1" applyBorder="1" applyAlignment="1">
      <alignment horizontal="center" vertical="center"/>
    </xf>
    <xf numFmtId="4" fontId="7" fillId="0" borderId="13" xfId="0" applyNumberFormat="1" applyFont="1" applyBorder="1" applyAlignment="1">
      <alignment horizontal="right" vertical="top"/>
    </xf>
    <xf numFmtId="4" fontId="7" fillId="0" borderId="8" xfId="0" applyNumberFormat="1" applyFont="1" applyBorder="1" applyAlignment="1">
      <alignment horizontal="right" vertical="top"/>
    </xf>
    <xf numFmtId="0" fontId="42" fillId="0" borderId="4" xfId="0" applyFont="1" applyBorder="1" applyAlignment="1">
      <alignment horizontal="center" wrapText="1"/>
    </xf>
    <xf numFmtId="0" fontId="42" fillId="0" borderId="0" xfId="0" applyFont="1" applyBorder="1" applyAlignment="1">
      <alignment horizontal="center" wrapText="1"/>
    </xf>
    <xf numFmtId="0" fontId="44" fillId="3" borderId="8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center" vertical="center" wrapText="1"/>
    </xf>
    <xf numFmtId="4" fontId="7" fillId="0" borderId="8" xfId="0" applyNumberFormat="1" applyFont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 wrapText="1"/>
    </xf>
    <xf numFmtId="171" fontId="7" fillId="0" borderId="8" xfId="0" applyNumberFormat="1" applyFont="1" applyBorder="1" applyAlignment="1">
      <alignment horizontal="center" vertical="center" wrapText="1"/>
    </xf>
    <xf numFmtId="171" fontId="7" fillId="0" borderId="8" xfId="0" applyNumberFormat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164" fontId="7" fillId="3" borderId="8" xfId="0" applyNumberFormat="1" applyFont="1" applyFill="1" applyBorder="1" applyAlignment="1">
      <alignment horizontal="center" vertical="center" wrapText="1"/>
    </xf>
    <xf numFmtId="4" fontId="44" fillId="3" borderId="8" xfId="0" applyNumberFormat="1" applyFont="1" applyFill="1" applyBorder="1" applyAlignment="1">
      <alignment horizontal="center" vertical="center" wrapText="1"/>
    </xf>
    <xf numFmtId="0" fontId="3" fillId="0" borderId="36" xfId="0" applyFont="1" applyBorder="1" applyAlignment="1"/>
    <xf numFmtId="0" fontId="3" fillId="0" borderId="4" xfId="0" applyFont="1" applyBorder="1" applyAlignment="1"/>
    <xf numFmtId="0" fontId="3" fillId="0" borderId="37" xfId="0" applyFont="1" applyBorder="1" applyAlignment="1"/>
    <xf numFmtId="0" fontId="40" fillId="0" borderId="4" xfId="0" applyFont="1" applyBorder="1" applyAlignment="1">
      <alignment horizontal="center" vertical="top"/>
    </xf>
    <xf numFmtId="0" fontId="8" fillId="0" borderId="8" xfId="0" applyFont="1" applyBorder="1" applyAlignment="1">
      <alignment horizontal="left" vertical="center" wrapText="1"/>
    </xf>
    <xf numFmtId="3" fontId="44" fillId="0" borderId="8" xfId="0" applyNumberFormat="1" applyFont="1" applyBorder="1" applyAlignment="1">
      <alignment horizontal="center" vertical="center"/>
    </xf>
    <xf numFmtId="4" fontId="44" fillId="0" borderId="8" xfId="0" applyNumberFormat="1" applyFont="1" applyBorder="1" applyAlignment="1">
      <alignment horizontal="center" vertical="center"/>
    </xf>
    <xf numFmtId="4" fontId="8" fillId="0" borderId="8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8" fillId="3" borderId="8" xfId="0" applyFont="1" applyFill="1" applyBorder="1" applyAlignment="1">
      <alignment horizontal="left" vertical="center"/>
    </xf>
    <xf numFmtId="164" fontId="7" fillId="3" borderId="8" xfId="0" applyNumberFormat="1" applyFont="1" applyFill="1" applyBorder="1" applyAlignment="1">
      <alignment horizontal="center" vertical="center"/>
    </xf>
    <xf numFmtId="4" fontId="44" fillId="3" borderId="8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64" fontId="7" fillId="0" borderId="19" xfId="0" applyNumberFormat="1" applyFont="1" applyFill="1" applyBorder="1" applyAlignment="1">
      <alignment horizontal="center" vertical="center"/>
    </xf>
    <xf numFmtId="4" fontId="44" fillId="0" borderId="19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4" fontId="44" fillId="0" borderId="0" xfId="0" applyNumberFormat="1" applyFont="1" applyFill="1" applyBorder="1" applyAlignment="1">
      <alignment horizontal="center" vertical="center"/>
    </xf>
    <xf numFmtId="0" fontId="46" fillId="0" borderId="4" xfId="0" applyFont="1" applyBorder="1"/>
    <xf numFmtId="0" fontId="46" fillId="0" borderId="4" xfId="0" applyFont="1" applyBorder="1" applyAlignment="1">
      <alignment horizontal="left"/>
    </xf>
    <xf numFmtId="0" fontId="52" fillId="0" borderId="0" xfId="0" applyFont="1"/>
    <xf numFmtId="0" fontId="52" fillId="0" borderId="0" xfId="0" applyFont="1" applyBorder="1" applyAlignment="1">
      <alignment horizontal="center" vertical="top"/>
    </xf>
    <xf numFmtId="0" fontId="52" fillId="0" borderId="0" xfId="0" applyFont="1" applyBorder="1"/>
    <xf numFmtId="0" fontId="4" fillId="0" borderId="8" xfId="3" applyFont="1" applyFill="1" applyBorder="1" applyAlignment="1">
      <alignment horizontal="left" vertical="center" wrapText="1"/>
    </xf>
    <xf numFmtId="4" fontId="7" fillId="0" borderId="8" xfId="0" applyNumberFormat="1" applyFont="1" applyFill="1" applyBorder="1" applyAlignment="1">
      <alignment horizontal="center" vertical="center" wrapText="1"/>
    </xf>
    <xf numFmtId="4" fontId="53" fillId="6" borderId="8" xfId="0" applyNumberFormat="1" applyFont="1" applyFill="1" applyBorder="1" applyAlignment="1">
      <alignment horizontal="center" vertical="center" wrapText="1"/>
    </xf>
    <xf numFmtId="4" fontId="53" fillId="0" borderId="8" xfId="0" applyNumberFormat="1" applyFont="1" applyFill="1" applyBorder="1" applyAlignment="1">
      <alignment horizontal="center" vertical="center" wrapText="1"/>
    </xf>
    <xf numFmtId="4" fontId="53" fillId="3" borderId="8" xfId="0" applyNumberFormat="1" applyFont="1" applyFill="1" applyBorder="1" applyAlignment="1">
      <alignment horizontal="center" vertical="center"/>
    </xf>
    <xf numFmtId="4" fontId="44" fillId="0" borderId="8" xfId="3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top"/>
    </xf>
    <xf numFmtId="0" fontId="42" fillId="0" borderId="0" xfId="0" applyFont="1" applyAlignment="1">
      <alignment horizontal="center" wrapText="1"/>
    </xf>
    <xf numFmtId="0" fontId="33" fillId="0" borderId="0" xfId="0" applyFont="1" applyBorder="1" applyAlignment="1">
      <alignment horizontal="center" vertical="top"/>
    </xf>
    <xf numFmtId="4" fontId="6" fillId="0" borderId="8" xfId="0" applyNumberFormat="1" applyFont="1" applyFill="1" applyBorder="1" applyAlignment="1">
      <alignment horizontal="center" vertical="center" wrapText="1"/>
    </xf>
    <xf numFmtId="4" fontId="7" fillId="0" borderId="8" xfId="0" applyNumberFormat="1" applyFont="1" applyBorder="1" applyAlignment="1">
      <alignment horizontal="center" vertical="center"/>
    </xf>
    <xf numFmtId="0" fontId="6" fillId="6" borderId="8" xfId="0" applyFont="1" applyFill="1" applyBorder="1" applyAlignment="1">
      <alignment vertical="center" wrapText="1"/>
    </xf>
    <xf numFmtId="4" fontId="6" fillId="6" borderId="8" xfId="0" applyNumberFormat="1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left" vertical="center" wrapText="1"/>
    </xf>
    <xf numFmtId="2" fontId="6" fillId="6" borderId="8" xfId="0" applyNumberFormat="1" applyFont="1" applyFill="1" applyBorder="1" applyAlignment="1">
      <alignment horizontal="center" vertical="center" wrapText="1"/>
    </xf>
    <xf numFmtId="0" fontId="11" fillId="6" borderId="0" xfId="0" applyFont="1" applyFill="1"/>
    <xf numFmtId="0" fontId="0" fillId="6" borderId="0" xfId="0" applyFill="1"/>
    <xf numFmtId="0" fontId="10" fillId="6" borderId="1" xfId="0" applyFont="1" applyFill="1" applyBorder="1" applyAlignment="1">
      <alignment vertical="center" wrapText="1"/>
    </xf>
    <xf numFmtId="4" fontId="7" fillId="6" borderId="15" xfId="0" applyNumberFormat="1" applyFont="1" applyFill="1" applyBorder="1" applyAlignment="1">
      <alignment horizontal="center" vertical="center"/>
    </xf>
    <xf numFmtId="4" fontId="6" fillId="2" borderId="24" xfId="0" applyNumberFormat="1" applyFont="1" applyFill="1" applyBorder="1" applyAlignment="1">
      <alignment vertical="center"/>
    </xf>
    <xf numFmtId="4" fontId="6" fillId="0" borderId="9" xfId="0" applyNumberFormat="1" applyFont="1" applyBorder="1" applyAlignment="1">
      <alignment horizontal="center" vertical="center"/>
    </xf>
    <xf numFmtId="4" fontId="6" fillId="6" borderId="1" xfId="0" applyNumberFormat="1" applyFont="1" applyFill="1" applyBorder="1" applyAlignment="1">
      <alignment horizontal="center" vertical="center"/>
    </xf>
    <xf numFmtId="4" fontId="6" fillId="6" borderId="9" xfId="0" applyNumberFormat="1" applyFont="1" applyFill="1" applyBorder="1" applyAlignment="1">
      <alignment horizontal="center" vertical="center"/>
    </xf>
    <xf numFmtId="2" fontId="6" fillId="5" borderId="8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43" fillId="0" borderId="8" xfId="0" applyFont="1" applyBorder="1" applyAlignment="1">
      <alignment horizontal="center" vertical="center" wrapText="1"/>
    </xf>
    <xf numFmtId="0" fontId="43" fillId="0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2" fontId="44" fillId="0" borderId="8" xfId="0" applyNumberFormat="1" applyFont="1" applyBorder="1" applyAlignment="1">
      <alignment horizontal="center" vertical="center"/>
    </xf>
    <xf numFmtId="4" fontId="44" fillId="0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wrapText="1"/>
    </xf>
    <xf numFmtId="3" fontId="44" fillId="0" borderId="8" xfId="0" applyNumberFormat="1" applyFont="1" applyFill="1" applyBorder="1" applyAlignment="1">
      <alignment horizontal="center" vertical="center"/>
    </xf>
    <xf numFmtId="4" fontId="41" fillId="0" borderId="8" xfId="0" applyNumberFormat="1" applyFont="1" applyBorder="1" applyAlignment="1">
      <alignment horizontal="center" vertical="center"/>
    </xf>
    <xf numFmtId="4" fontId="41" fillId="0" borderId="8" xfId="0" applyNumberFormat="1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justify"/>
    </xf>
    <xf numFmtId="170" fontId="44" fillId="0" borderId="8" xfId="0" applyNumberFormat="1" applyFont="1" applyBorder="1" applyAlignment="1">
      <alignment horizontal="right"/>
    </xf>
    <xf numFmtId="3" fontId="44" fillId="0" borderId="8" xfId="0" applyNumberFormat="1" applyFont="1" applyBorder="1" applyAlignment="1">
      <alignment horizontal="right"/>
    </xf>
    <xf numFmtId="4" fontId="44" fillId="0" borderId="8" xfId="0" applyNumberFormat="1" applyFont="1" applyFill="1" applyBorder="1" applyAlignment="1">
      <alignment horizontal="right"/>
    </xf>
    <xf numFmtId="0" fontId="2" fillId="3" borderId="8" xfId="0" applyFont="1" applyFill="1" applyBorder="1" applyAlignment="1">
      <alignment vertical="justify"/>
    </xf>
    <xf numFmtId="0" fontId="8" fillId="3" borderId="8" xfId="0" applyFont="1" applyFill="1" applyBorder="1" applyAlignment="1">
      <alignment vertical="center"/>
    </xf>
    <xf numFmtId="0" fontId="8" fillId="3" borderId="8" xfId="0" applyFont="1" applyFill="1" applyBorder="1" applyAlignment="1">
      <alignment horizontal="center" vertical="center"/>
    </xf>
    <xf numFmtId="4" fontId="3" fillId="3" borderId="8" xfId="0" applyNumberFormat="1" applyFont="1" applyFill="1" applyBorder="1" applyAlignment="1">
      <alignment vertical="center"/>
    </xf>
    <xf numFmtId="0" fontId="0" fillId="3" borderId="0" xfId="0" applyFill="1" applyBorder="1"/>
    <xf numFmtId="0" fontId="0" fillId="3" borderId="8" xfId="0" applyFill="1" applyBorder="1"/>
    <xf numFmtId="0" fontId="33" fillId="0" borderId="0" xfId="0" applyFont="1" applyBorder="1"/>
    <xf numFmtId="0" fontId="33" fillId="0" borderId="0" xfId="0" applyFont="1" applyBorder="1" applyAlignment="1">
      <alignment vertical="top"/>
    </xf>
    <xf numFmtId="0" fontId="14" fillId="0" borderId="0" xfId="0" applyFont="1"/>
    <xf numFmtId="0" fontId="8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3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172" fontId="3" fillId="2" borderId="1" xfId="0" applyNumberFormat="1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4" fontId="6" fillId="0" borderId="20" xfId="0" applyNumberFormat="1" applyFont="1" applyFill="1" applyBorder="1" applyAlignment="1">
      <alignment vertical="center"/>
    </xf>
    <xf numFmtId="172" fontId="6" fillId="0" borderId="20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vertical="center"/>
    </xf>
    <xf numFmtId="0" fontId="0" fillId="0" borderId="0" xfId="0" applyAlignment="1">
      <alignment wrapText="1"/>
    </xf>
    <xf numFmtId="0" fontId="7" fillId="5" borderId="2" xfId="0" applyFont="1" applyFill="1" applyBorder="1" applyAlignment="1">
      <alignment horizontal="left" wrapText="1"/>
    </xf>
    <xf numFmtId="3" fontId="7" fillId="0" borderId="1" xfId="0" applyNumberFormat="1" applyFont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4" fontId="7" fillId="5" borderId="1" xfId="0" applyNumberFormat="1" applyFont="1" applyFill="1" applyBorder="1" applyAlignment="1">
      <alignment horizontal="center"/>
    </xf>
    <xf numFmtId="0" fontId="7" fillId="6" borderId="8" xfId="0" applyFont="1" applyFill="1" applyBorder="1" applyAlignment="1">
      <alignment horizontal="left" wrapText="1"/>
    </xf>
    <xf numFmtId="3" fontId="7" fillId="0" borderId="8" xfId="0" applyNumberFormat="1" applyFont="1" applyBorder="1" applyAlignment="1">
      <alignment horizontal="center"/>
    </xf>
    <xf numFmtId="4" fontId="7" fillId="0" borderId="8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wrapText="1"/>
    </xf>
    <xf numFmtId="0" fontId="7" fillId="6" borderId="1" xfId="0" applyFont="1" applyFill="1" applyBorder="1" applyAlignment="1">
      <alignment horizontal="left" wrapText="1"/>
    </xf>
    <xf numFmtId="4" fontId="7" fillId="0" borderId="1" xfId="0" applyNumberFormat="1" applyFont="1" applyBorder="1" applyAlignment="1">
      <alignment horizontal="center"/>
    </xf>
    <xf numFmtId="0" fontId="7" fillId="0" borderId="13" xfId="0" applyFont="1" applyBorder="1" applyAlignment="1">
      <alignment horizontal="left" wrapText="1"/>
    </xf>
    <xf numFmtId="0" fontId="7" fillId="0" borderId="8" xfId="0" applyFont="1" applyBorder="1" applyAlignment="1">
      <alignment horizontal="left" wrapText="1"/>
    </xf>
    <xf numFmtId="3" fontId="7" fillId="0" borderId="2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0" fontId="7" fillId="0" borderId="8" xfId="0" applyFont="1" applyFill="1" applyBorder="1"/>
    <xf numFmtId="0" fontId="8" fillId="2" borderId="1" xfId="0" applyFont="1" applyFill="1" applyBorder="1" applyAlignment="1">
      <alignment horizontal="left"/>
    </xf>
    <xf numFmtId="172" fontId="8" fillId="2" borderId="1" xfId="0" applyNumberFormat="1" applyFont="1" applyFill="1" applyBorder="1" applyAlignment="1">
      <alignment horizontal="center"/>
    </xf>
    <xf numFmtId="4" fontId="8" fillId="2" borderId="1" xfId="0" applyNumberFormat="1" applyFont="1" applyFill="1" applyBorder="1" applyAlignment="1"/>
    <xf numFmtId="0" fontId="6" fillId="2" borderId="8" xfId="0" applyFont="1" applyFill="1" applyBorder="1" applyAlignment="1">
      <alignment horizontal="center"/>
    </xf>
    <xf numFmtId="3" fontId="7" fillId="0" borderId="8" xfId="0" applyNumberFormat="1" applyFont="1" applyBorder="1" applyAlignment="1">
      <alignment horizontal="center" vertical="center"/>
    </xf>
    <xf numFmtId="0" fontId="3" fillId="2" borderId="8" xfId="0" applyFont="1" applyFill="1" applyBorder="1" applyAlignment="1">
      <alignment horizontal="left"/>
    </xf>
    <xf numFmtId="172" fontId="3" fillId="2" borderId="8" xfId="0" applyNumberFormat="1" applyFont="1" applyFill="1" applyBorder="1" applyAlignment="1">
      <alignment horizontal="center" vertical="center"/>
    </xf>
    <xf numFmtId="4" fontId="8" fillId="2" borderId="8" xfId="0" applyNumberFormat="1" applyFont="1" applyFill="1" applyBorder="1" applyAlignment="1">
      <alignment horizontal="center" vertical="center"/>
    </xf>
    <xf numFmtId="4" fontId="3" fillId="2" borderId="8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left"/>
    </xf>
    <xf numFmtId="172" fontId="3" fillId="2" borderId="9" xfId="0" applyNumberFormat="1" applyFont="1" applyFill="1" applyBorder="1" applyAlignment="1">
      <alignment horizontal="center" vertical="center"/>
    </xf>
    <xf numFmtId="4" fontId="3" fillId="2" borderId="9" xfId="0" applyNumberFormat="1" applyFont="1" applyFill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/>
    </xf>
    <xf numFmtId="4" fontId="6" fillId="0" borderId="9" xfId="0" applyNumberFormat="1" applyFont="1" applyBorder="1" applyAlignment="1">
      <alignment horizontal="center"/>
    </xf>
    <xf numFmtId="0" fontId="0" fillId="0" borderId="4" xfId="0" applyBorder="1" applyAlignment="1">
      <alignment wrapText="1"/>
    </xf>
    <xf numFmtId="0" fontId="60" fillId="0" borderId="0" xfId="0" applyFont="1"/>
    <xf numFmtId="0" fontId="31" fillId="3" borderId="8" xfId="0" applyFont="1" applyFill="1" applyBorder="1" applyAlignment="1">
      <alignment horizontal="center" vertical="center"/>
    </xf>
    <xf numFmtId="0" fontId="41" fillId="10" borderId="8" xfId="0" applyFont="1" applyFill="1" applyBorder="1" applyAlignment="1">
      <alignment horizontal="left" vertical="center" wrapText="1"/>
    </xf>
    <xf numFmtId="4" fontId="41" fillId="10" borderId="8" xfId="0" applyNumberFormat="1" applyFont="1" applyFill="1" applyBorder="1" applyAlignment="1">
      <alignment horizontal="center"/>
    </xf>
    <xf numFmtId="3" fontId="41" fillId="10" borderId="8" xfId="0" applyNumberFormat="1" applyFont="1" applyFill="1" applyBorder="1" applyAlignment="1">
      <alignment horizontal="center"/>
    </xf>
    <xf numFmtId="0" fontId="44" fillId="0" borderId="8" xfId="0" applyFont="1" applyBorder="1" applyAlignment="1">
      <alignment horizontal="left" vertical="center" wrapText="1"/>
    </xf>
    <xf numFmtId="4" fontId="44" fillId="0" borderId="8" xfId="0" applyNumberFormat="1" applyFont="1" applyBorder="1" applyAlignment="1">
      <alignment horizontal="center"/>
    </xf>
    <xf numFmtId="0" fontId="44" fillId="6" borderId="8" xfId="0" applyFont="1" applyFill="1" applyBorder="1" applyAlignment="1">
      <alignment horizontal="left" vertical="center" wrapText="1"/>
    </xf>
    <xf numFmtId="3" fontId="44" fillId="6" borderId="8" xfId="0" applyNumberFormat="1" applyFont="1" applyFill="1" applyBorder="1" applyAlignment="1">
      <alignment horizontal="center"/>
    </xf>
    <xf numFmtId="4" fontId="44" fillId="6" borderId="8" xfId="0" applyNumberFormat="1" applyFont="1" applyFill="1" applyBorder="1" applyAlignment="1">
      <alignment horizontal="center"/>
    </xf>
    <xf numFmtId="0" fontId="41" fillId="3" borderId="8" xfId="0" applyFont="1" applyFill="1" applyBorder="1" applyAlignment="1">
      <alignment horizontal="left" vertical="center"/>
    </xf>
    <xf numFmtId="0" fontId="41" fillId="3" borderId="8" xfId="0" applyFont="1" applyFill="1" applyBorder="1" applyAlignment="1">
      <alignment horizontal="center" vertical="center"/>
    </xf>
    <xf numFmtId="164" fontId="41" fillId="3" borderId="8" xfId="0" applyNumberFormat="1" applyFont="1" applyFill="1" applyBorder="1" applyAlignment="1">
      <alignment horizontal="center" vertical="center"/>
    </xf>
    <xf numFmtId="4" fontId="41" fillId="3" borderId="8" xfId="0" applyNumberFormat="1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vertical="center"/>
    </xf>
    <xf numFmtId="0" fontId="6" fillId="0" borderId="19" xfId="0" applyFont="1" applyFill="1" applyBorder="1" applyAlignment="1">
      <alignment horizontal="center" vertical="center"/>
    </xf>
    <xf numFmtId="4" fontId="46" fillId="0" borderId="19" xfId="0" applyNumberFormat="1" applyFont="1" applyFill="1" applyBorder="1" applyAlignment="1">
      <alignment vertical="center"/>
    </xf>
    <xf numFmtId="4" fontId="6" fillId="0" borderId="19" xfId="0" applyNumberFormat="1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vertical="center"/>
    </xf>
    <xf numFmtId="4" fontId="0" fillId="0" borderId="0" xfId="0" applyNumberFormat="1" applyFill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46" fillId="3" borderId="8" xfId="0" applyFont="1" applyFill="1" applyBorder="1" applyAlignment="1">
      <alignment horizontal="center"/>
    </xf>
    <xf numFmtId="0" fontId="46" fillId="3" borderId="75" xfId="0" applyFont="1" applyFill="1" applyBorder="1" applyAlignment="1">
      <alignment horizontal="center"/>
    </xf>
    <xf numFmtId="0" fontId="12" fillId="11" borderId="60" xfId="0" applyFont="1" applyFill="1" applyBorder="1" applyAlignment="1">
      <alignment horizontal="left" vertical="center" wrapText="1"/>
    </xf>
    <xf numFmtId="4" fontId="8" fillId="11" borderId="8" xfId="0" applyNumberFormat="1" applyFont="1" applyFill="1" applyBorder="1" applyAlignment="1">
      <alignment horizontal="center"/>
    </xf>
    <xf numFmtId="3" fontId="8" fillId="11" borderId="8" xfId="0" applyNumberFormat="1" applyFont="1" applyFill="1" applyBorder="1" applyAlignment="1">
      <alignment horizontal="center"/>
    </xf>
    <xf numFmtId="0" fontId="2" fillId="0" borderId="76" xfId="0" applyFont="1" applyFill="1" applyBorder="1" applyAlignment="1">
      <alignment horizontal="left" wrapText="1"/>
    </xf>
    <xf numFmtId="4" fontId="44" fillId="0" borderId="75" xfId="0" applyNumberFormat="1" applyFont="1" applyBorder="1" applyAlignment="1">
      <alignment horizontal="center"/>
    </xf>
    <xf numFmtId="4" fontId="8" fillId="11" borderId="75" xfId="0" applyNumberFormat="1" applyFont="1" applyFill="1" applyBorder="1" applyAlignment="1">
      <alignment horizontal="center"/>
    </xf>
    <xf numFmtId="0" fontId="2" fillId="0" borderId="76" xfId="0" applyFont="1" applyBorder="1" applyAlignment="1">
      <alignment horizontal="left"/>
    </xf>
    <xf numFmtId="0" fontId="2" fillId="0" borderId="76" xfId="0" applyFont="1" applyBorder="1" applyAlignment="1">
      <alignment horizontal="left" wrapText="1"/>
    </xf>
    <xf numFmtId="0" fontId="7" fillId="0" borderId="76" xfId="0" applyFont="1" applyBorder="1" applyAlignment="1">
      <alignment horizontal="left" wrapText="1"/>
    </xf>
    <xf numFmtId="0" fontId="7" fillId="0" borderId="77" xfId="0" applyFont="1" applyBorder="1" applyAlignment="1">
      <alignment horizontal="left" wrapText="1"/>
    </xf>
    <xf numFmtId="0" fontId="7" fillId="0" borderId="78" xfId="0" applyFont="1" applyBorder="1" applyAlignment="1">
      <alignment horizontal="left" wrapText="1"/>
    </xf>
    <xf numFmtId="0" fontId="2" fillId="0" borderId="60" xfId="0" applyFont="1" applyBorder="1" applyAlignment="1">
      <alignment horizontal="left" vertical="center" wrapText="1"/>
    </xf>
    <xf numFmtId="0" fontId="3" fillId="3" borderId="60" xfId="0" applyFont="1" applyFill="1" applyBorder="1" applyAlignment="1">
      <alignment horizontal="left"/>
    </xf>
    <xf numFmtId="164" fontId="3" fillId="3" borderId="8" xfId="0" applyNumberFormat="1" applyFont="1" applyFill="1" applyBorder="1" applyAlignment="1">
      <alignment horizontal="center" vertical="center"/>
    </xf>
    <xf numFmtId="4" fontId="3" fillId="3" borderId="8" xfId="0" applyNumberFormat="1" applyFont="1" applyFill="1" applyBorder="1" applyAlignment="1">
      <alignment horizontal="center" vertical="center"/>
    </xf>
    <xf numFmtId="4" fontId="3" fillId="3" borderId="75" xfId="0" applyNumberFormat="1" applyFont="1" applyFill="1" applyBorder="1" applyAlignment="1">
      <alignment horizontal="center" vertical="center"/>
    </xf>
    <xf numFmtId="0" fontId="3" fillId="3" borderId="61" xfId="0" applyFont="1" applyFill="1" applyBorder="1" applyAlignment="1">
      <alignment horizontal="left"/>
    </xf>
    <xf numFmtId="164" fontId="3" fillId="3" borderId="54" xfId="0" applyNumberFormat="1" applyFont="1" applyFill="1" applyBorder="1" applyAlignment="1">
      <alignment horizontal="center" vertical="center"/>
    </xf>
    <xf numFmtId="4" fontId="3" fillId="3" borderId="54" xfId="0" applyNumberFormat="1" applyFont="1" applyFill="1" applyBorder="1" applyAlignment="1">
      <alignment horizontal="center" vertical="center"/>
    </xf>
    <xf numFmtId="4" fontId="3" fillId="3" borderId="79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Border="1" applyAlignment="1">
      <alignment horizontal="center"/>
    </xf>
    <xf numFmtId="0" fontId="3" fillId="3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0" xfId="0"/>
    <xf numFmtId="4" fontId="6" fillId="2" borderId="28" xfId="0" applyNumberFormat="1" applyFont="1" applyFill="1" applyBorder="1" applyAlignment="1">
      <alignment vertical="center"/>
    </xf>
    <xf numFmtId="0" fontId="9" fillId="0" borderId="0" xfId="0" applyFont="1" applyBorder="1"/>
    <xf numFmtId="0" fontId="2" fillId="0" borderId="52" xfId="0" applyFont="1" applyBorder="1" applyAlignment="1">
      <alignment horizontal="center" vertical="justify"/>
    </xf>
    <xf numFmtId="0" fontId="2" fillId="0" borderId="48" xfId="0" applyFont="1" applyBorder="1" applyAlignment="1">
      <alignment horizontal="center" vertical="justify"/>
    </xf>
    <xf numFmtId="0" fontId="42" fillId="0" borderId="0" xfId="0" applyFont="1" applyAlignment="1">
      <alignment horizontal="center" wrapText="1"/>
    </xf>
    <xf numFmtId="0" fontId="33" fillId="0" borderId="8" xfId="0" applyFont="1" applyBorder="1" applyAlignment="1">
      <alignment horizontal="center" vertical="center" wrapText="1"/>
    </xf>
    <xf numFmtId="0" fontId="0" fillId="0" borderId="0" xfId="0"/>
    <xf numFmtId="4" fontId="6" fillId="0" borderId="8" xfId="0" applyNumberFormat="1" applyFont="1" applyBorder="1" applyAlignment="1">
      <alignment horizontal="right" vertical="top" wrapText="1"/>
    </xf>
    <xf numFmtId="0" fontId="62" fillId="0" borderId="0" xfId="0" applyFont="1"/>
    <xf numFmtId="4" fontId="3" fillId="2" borderId="80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/>
    <xf numFmtId="0" fontId="18" fillId="0" borderId="0" xfId="0" applyNumberFormat="1" applyFont="1" applyBorder="1" applyAlignment="1">
      <alignment horizontal="left"/>
    </xf>
    <xf numFmtId="0" fontId="13" fillId="0" borderId="0" xfId="0" applyNumberFormat="1" applyFont="1" applyBorder="1" applyAlignment="1">
      <alignment horizontal="left"/>
    </xf>
    <xf numFmtId="49" fontId="2" fillId="0" borderId="8" xfId="0" applyNumberFormat="1" applyFont="1" applyBorder="1" applyAlignment="1">
      <alignment horizontal="center" vertical="top"/>
    </xf>
    <xf numFmtId="49" fontId="2" fillId="0" borderId="8" xfId="0" applyNumberFormat="1" applyFont="1" applyBorder="1" applyAlignment="1">
      <alignment horizontal="center"/>
    </xf>
    <xf numFmtId="49" fontId="2" fillId="0" borderId="18" xfId="0" applyNumberFormat="1" applyFont="1" applyBorder="1" applyAlignment="1">
      <alignment horizontal="center"/>
    </xf>
    <xf numFmtId="49" fontId="2" fillId="0" borderId="16" xfId="0" applyNumberFormat="1" applyFont="1" applyBorder="1" applyAlignment="1">
      <alignment horizontal="center"/>
    </xf>
    <xf numFmtId="0" fontId="2" fillId="0" borderId="16" xfId="0" applyNumberFormat="1" applyFont="1" applyBorder="1" applyAlignment="1">
      <alignment horizontal="center"/>
    </xf>
    <xf numFmtId="0" fontId="2" fillId="0" borderId="18" xfId="0" applyNumberFormat="1" applyFont="1" applyBorder="1" applyAlignment="1">
      <alignment horizontal="center"/>
    </xf>
    <xf numFmtId="49" fontId="23" fillId="0" borderId="8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42" xfId="0" applyNumberFormat="1" applyFont="1" applyBorder="1" applyAlignment="1">
      <alignment horizontal="center"/>
    </xf>
    <xf numFmtId="0" fontId="2" fillId="0" borderId="19" xfId="0" applyNumberFormat="1" applyFont="1" applyBorder="1" applyAlignment="1">
      <alignment horizontal="center"/>
    </xf>
    <xf numFmtId="0" fontId="2" fillId="0" borderId="42" xfId="0" applyNumberFormat="1" applyFont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2" fillId="0" borderId="37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left"/>
    </xf>
    <xf numFmtId="0" fontId="2" fillId="0" borderId="19" xfId="0" applyNumberFormat="1" applyFont="1" applyBorder="1" applyAlignment="1">
      <alignment vertical="top"/>
    </xf>
    <xf numFmtId="0" fontId="20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center" vertical="top"/>
    </xf>
    <xf numFmtId="0" fontId="2" fillId="0" borderId="4" xfId="0" applyNumberFormat="1" applyFont="1" applyBorder="1" applyAlignment="1"/>
    <xf numFmtId="0" fontId="18" fillId="0" borderId="5" xfId="0" applyNumberFormat="1" applyFont="1" applyBorder="1" applyAlignment="1">
      <alignment horizontal="left"/>
    </xf>
    <xf numFmtId="0" fontId="18" fillId="0" borderId="6" xfId="0" applyNumberFormat="1" applyFont="1" applyBorder="1" applyAlignment="1">
      <alignment horizontal="left"/>
    </xf>
    <xf numFmtId="0" fontId="18" fillId="0" borderId="7" xfId="0" applyNumberFormat="1" applyFont="1" applyBorder="1" applyAlignment="1">
      <alignment horizontal="left"/>
    </xf>
    <xf numFmtId="0" fontId="22" fillId="0" borderId="0" xfId="0" applyNumberFormat="1" applyFont="1" applyBorder="1" applyAlignment="1">
      <alignment horizontal="left"/>
    </xf>
    <xf numFmtId="0" fontId="19" fillId="0" borderId="0" xfId="0" applyNumberFormat="1" applyFont="1" applyBorder="1" applyAlignment="1">
      <alignment horizontal="left"/>
    </xf>
    <xf numFmtId="0" fontId="18" fillId="0" borderId="0" xfId="0" applyNumberFormat="1" applyFont="1" applyBorder="1" applyAlignment="1">
      <alignment horizontal="left"/>
    </xf>
    <xf numFmtId="0" fontId="18" fillId="0" borderId="4" xfId="0" applyNumberFormat="1" applyFont="1" applyBorder="1" applyAlignment="1">
      <alignment horizontal="left"/>
    </xf>
    <xf numFmtId="0" fontId="18" fillId="6" borderId="0" xfId="3" applyNumberFormat="1" applyFont="1" applyFill="1" applyBorder="1" applyAlignment="1">
      <alignment horizontal="left"/>
    </xf>
    <xf numFmtId="0" fontId="6" fillId="6" borderId="0" xfId="3" applyNumberFormat="1" applyFont="1" applyFill="1" applyBorder="1" applyAlignment="1">
      <alignment horizontal="left"/>
    </xf>
    <xf numFmtId="0" fontId="2" fillId="6" borderId="0" xfId="3" applyNumberFormat="1" applyFont="1" applyFill="1" applyBorder="1" applyAlignment="1">
      <alignment horizontal="left"/>
    </xf>
    <xf numFmtId="0" fontId="6" fillId="6" borderId="0" xfId="3" applyNumberFormat="1" applyFont="1" applyFill="1" applyBorder="1" applyAlignment="1">
      <alignment vertical="center" wrapText="1"/>
    </xf>
    <xf numFmtId="0" fontId="6" fillId="6" borderId="0" xfId="3" applyNumberFormat="1" applyFont="1" applyFill="1" applyBorder="1" applyAlignment="1">
      <alignment horizontal="center" vertical="center" wrapText="1"/>
    </xf>
    <xf numFmtId="0" fontId="6" fillId="6" borderId="0" xfId="3" applyNumberFormat="1" applyFont="1" applyFill="1" applyBorder="1" applyAlignment="1">
      <alignment horizontal="center"/>
    </xf>
    <xf numFmtId="49" fontId="6" fillId="6" borderId="0" xfId="3" applyNumberFormat="1" applyFont="1" applyFill="1" applyBorder="1" applyAlignment="1">
      <alignment horizontal="center"/>
    </xf>
    <xf numFmtId="0" fontId="6" fillId="6" borderId="0" xfId="3" applyNumberFormat="1" applyFont="1" applyFill="1" applyBorder="1" applyAlignment="1">
      <alignment horizontal="right"/>
    </xf>
    <xf numFmtId="0" fontId="3" fillId="6" borderId="0" xfId="3" applyNumberFormat="1" applyFont="1" applyFill="1" applyBorder="1" applyAlignment="1">
      <alignment horizontal="left"/>
    </xf>
    <xf numFmtId="0" fontId="3" fillId="6" borderId="0" xfId="3" applyNumberFormat="1" applyFont="1" applyFill="1" applyBorder="1" applyAlignment="1">
      <alignment horizontal="right"/>
    </xf>
    <xf numFmtId="49" fontId="3" fillId="6" borderId="0" xfId="3" applyNumberFormat="1" applyFont="1" applyFill="1" applyBorder="1" applyAlignment="1">
      <alignment horizontal="left"/>
    </xf>
    <xf numFmtId="0" fontId="13" fillId="6" borderId="0" xfId="3" applyNumberFormat="1" applyFont="1" applyFill="1" applyBorder="1" applyAlignment="1">
      <alignment horizontal="left"/>
    </xf>
    <xf numFmtId="0" fontId="2" fillId="6" borderId="8" xfId="3" applyNumberFormat="1" applyFont="1" applyFill="1" applyBorder="1" applyAlignment="1">
      <alignment horizontal="center" vertical="center"/>
    </xf>
    <xf numFmtId="0" fontId="2" fillId="6" borderId="8" xfId="3" applyNumberFormat="1" applyFont="1" applyFill="1" applyBorder="1" applyAlignment="1">
      <alignment horizontal="center" vertical="top" wrapText="1"/>
    </xf>
    <xf numFmtId="49" fontId="2" fillId="6" borderId="8" xfId="3" applyNumberFormat="1" applyFont="1" applyFill="1" applyBorder="1" applyAlignment="1">
      <alignment horizontal="center" vertical="top"/>
    </xf>
    <xf numFmtId="0" fontId="2" fillId="6" borderId="8" xfId="3" applyNumberFormat="1" applyFont="1" applyFill="1" applyBorder="1" applyAlignment="1">
      <alignment horizontal="left" vertical="top"/>
    </xf>
    <xf numFmtId="49" fontId="2" fillId="6" borderId="8" xfId="3" applyNumberFormat="1" applyFont="1" applyFill="1" applyBorder="1" applyAlignment="1">
      <alignment horizontal="center"/>
    </xf>
    <xf numFmtId="0" fontId="12" fillId="6" borderId="8" xfId="3" applyNumberFormat="1" applyFont="1" applyFill="1" applyBorder="1" applyAlignment="1">
      <alignment horizontal="left" vertical="top"/>
    </xf>
    <xf numFmtId="49" fontId="12" fillId="6" borderId="8" xfId="3" applyNumberFormat="1" applyFont="1" applyFill="1" applyBorder="1" applyAlignment="1">
      <alignment horizontal="center"/>
    </xf>
    <xf numFmtId="4" fontId="12" fillId="6" borderId="8" xfId="3" applyNumberFormat="1" applyFont="1" applyFill="1" applyBorder="1" applyAlignment="1">
      <alignment horizontal="right" vertical="top"/>
    </xf>
    <xf numFmtId="0" fontId="2" fillId="6" borderId="8" xfId="3" applyNumberFormat="1" applyFont="1" applyFill="1" applyBorder="1" applyAlignment="1">
      <alignment horizontal="left" vertical="top" wrapText="1"/>
    </xf>
    <xf numFmtId="0" fontId="2" fillId="6" borderId="15" xfId="3" applyNumberFormat="1" applyFont="1" applyFill="1" applyBorder="1" applyAlignment="1">
      <alignment vertical="top"/>
    </xf>
    <xf numFmtId="49" fontId="2" fillId="6" borderId="15" xfId="3" applyNumberFormat="1" applyFont="1" applyFill="1" applyBorder="1" applyAlignment="1">
      <alignment horizontal="center"/>
    </xf>
    <xf numFmtId="4" fontId="2" fillId="6" borderId="15" xfId="3" applyNumberFormat="1" applyFont="1" applyFill="1" applyBorder="1" applyAlignment="1">
      <alignment vertical="top"/>
    </xf>
    <xf numFmtId="49" fontId="2" fillId="6" borderId="8" xfId="3" applyNumberFormat="1" applyFont="1" applyFill="1" applyBorder="1" applyAlignment="1">
      <alignment horizontal="center" vertical="center"/>
    </xf>
    <xf numFmtId="49" fontId="12" fillId="6" borderId="8" xfId="3" applyNumberFormat="1" applyFont="1" applyFill="1" applyBorder="1" applyAlignment="1">
      <alignment horizontal="center" vertical="center"/>
    </xf>
    <xf numFmtId="0" fontId="12" fillId="6" borderId="8" xfId="3" applyNumberFormat="1" applyFont="1" applyFill="1" applyBorder="1" applyAlignment="1">
      <alignment horizontal="left" vertical="top" wrapText="1"/>
    </xf>
    <xf numFmtId="0" fontId="21" fillId="6" borderId="0" xfId="3" applyNumberFormat="1" applyFont="1" applyFill="1" applyBorder="1" applyAlignment="1">
      <alignment horizontal="left"/>
    </xf>
    <xf numFmtId="4" fontId="23" fillId="6" borderId="8" xfId="3" applyNumberFormat="1" applyFont="1" applyFill="1" applyBorder="1" applyAlignment="1">
      <alignment horizontal="right" vertical="top"/>
    </xf>
    <xf numFmtId="0" fontId="18" fillId="6" borderId="8" xfId="3" applyNumberFormat="1" applyFont="1" applyFill="1" applyBorder="1" applyAlignment="1">
      <alignment horizontal="center"/>
    </xf>
    <xf numFmtId="0" fontId="18" fillId="6" borderId="17" xfId="3" applyNumberFormat="1" applyFont="1" applyFill="1" applyBorder="1" applyAlignment="1">
      <alignment horizontal="center"/>
    </xf>
    <xf numFmtId="0" fontId="18" fillId="6" borderId="16" xfId="3" applyNumberFormat="1" applyFont="1" applyFill="1" applyBorder="1" applyAlignment="1">
      <alignment horizontal="center"/>
    </xf>
    <xf numFmtId="0" fontId="18" fillId="6" borderId="18" xfId="3" applyNumberFormat="1" applyFont="1" applyFill="1" applyBorder="1" applyAlignment="1">
      <alignment horizontal="center"/>
    </xf>
    <xf numFmtId="49" fontId="23" fillId="6" borderId="8" xfId="3" applyNumberFormat="1" applyFont="1" applyFill="1" applyBorder="1" applyAlignment="1">
      <alignment horizontal="center"/>
    </xf>
    <xf numFmtId="49" fontId="2" fillId="6" borderId="8" xfId="3" applyNumberFormat="1" applyFont="1" applyFill="1" applyBorder="1" applyAlignment="1">
      <alignment horizontal="left" vertical="top"/>
    </xf>
    <xf numFmtId="0" fontId="18" fillId="6" borderId="4" xfId="3" applyNumberFormat="1" applyFont="1" applyFill="1" applyBorder="1" applyAlignment="1">
      <alignment horizontal="center"/>
    </xf>
    <xf numFmtId="0" fontId="19" fillId="6" borderId="0" xfId="3" applyNumberFormat="1" applyFont="1" applyFill="1" applyBorder="1" applyAlignment="1">
      <alignment horizontal="left"/>
    </xf>
    <xf numFmtId="0" fontId="14" fillId="6" borderId="0" xfId="3" applyNumberFormat="1" applyFont="1" applyFill="1" applyBorder="1" applyAlignment="1">
      <alignment horizontal="left"/>
    </xf>
    <xf numFmtId="0" fontId="18" fillId="6" borderId="0" xfId="3" applyNumberFormat="1" applyFont="1" applyFill="1" applyBorder="1" applyAlignment="1">
      <alignment horizontal="center"/>
    </xf>
    <xf numFmtId="0" fontId="14" fillId="6" borderId="0" xfId="3" applyNumberFormat="1" applyFont="1" applyFill="1" applyBorder="1" applyAlignment="1">
      <alignment horizontal="justify" wrapText="1"/>
    </xf>
    <xf numFmtId="0" fontId="22" fillId="6" borderId="0" xfId="3" applyNumberFormat="1" applyFont="1" applyFill="1" applyBorder="1" applyAlignment="1">
      <alignment horizontal="justify" wrapText="1"/>
    </xf>
    <xf numFmtId="0" fontId="18" fillId="6" borderId="8" xfId="3" applyNumberFormat="1" applyFont="1" applyFill="1" applyBorder="1" applyAlignment="1">
      <alignment horizontal="center"/>
    </xf>
    <xf numFmtId="0" fontId="13" fillId="6" borderId="8" xfId="3" applyNumberFormat="1" applyFont="1" applyFill="1" applyBorder="1" applyAlignment="1">
      <alignment horizontal="center"/>
    </xf>
    <xf numFmtId="0" fontId="21" fillId="6" borderId="8" xfId="3" applyNumberFormat="1" applyFont="1" applyFill="1" applyBorder="1" applyAlignment="1">
      <alignment horizontal="center"/>
    </xf>
    <xf numFmtId="0" fontId="25" fillId="6" borderId="17" xfId="3" applyNumberFormat="1" applyFont="1" applyFill="1" applyBorder="1" applyAlignment="1">
      <alignment horizontal="center" vertical="center" wrapText="1"/>
    </xf>
    <xf numFmtId="0" fontId="25" fillId="6" borderId="16" xfId="3" applyNumberFormat="1" applyFont="1" applyFill="1" applyBorder="1" applyAlignment="1">
      <alignment horizontal="center" vertical="center" wrapText="1"/>
    </xf>
    <xf numFmtId="0" fontId="25" fillId="6" borderId="18" xfId="3" applyNumberFormat="1" applyFont="1" applyFill="1" applyBorder="1" applyAlignment="1">
      <alignment horizontal="center" vertical="center" wrapText="1"/>
    </xf>
    <xf numFmtId="0" fontId="18" fillId="6" borderId="17" xfId="3" applyNumberFormat="1" applyFont="1" applyFill="1" applyBorder="1" applyAlignment="1">
      <alignment horizontal="center"/>
    </xf>
    <xf numFmtId="0" fontId="18" fillId="6" borderId="16" xfId="3" applyNumberFormat="1" applyFont="1" applyFill="1" applyBorder="1" applyAlignment="1">
      <alignment horizontal="center"/>
    </xf>
    <xf numFmtId="0" fontId="18" fillId="6" borderId="18" xfId="3" applyNumberFormat="1" applyFont="1" applyFill="1" applyBorder="1" applyAlignment="1">
      <alignment horizontal="center"/>
    </xf>
    <xf numFmtId="0" fontId="12" fillId="6" borderId="0" xfId="3" applyNumberFormat="1" applyFont="1" applyFill="1" applyBorder="1" applyAlignment="1">
      <alignment horizontal="center" vertical="center"/>
    </xf>
    <xf numFmtId="0" fontId="6" fillId="6" borderId="0" xfId="3" applyNumberFormat="1" applyFont="1" applyFill="1" applyBorder="1" applyAlignment="1">
      <alignment horizontal="center"/>
    </xf>
    <xf numFmtId="0" fontId="6" fillId="6" borderId="0" xfId="3" applyNumberFormat="1" applyFont="1" applyFill="1" applyBorder="1" applyAlignment="1">
      <alignment horizontal="left" wrapText="1"/>
    </xf>
    <xf numFmtId="0" fontId="6" fillId="6" borderId="0" xfId="3" applyNumberFormat="1" applyFont="1" applyFill="1" applyBorder="1" applyAlignment="1">
      <alignment horizontal="left"/>
    </xf>
    <xf numFmtId="0" fontId="3" fillId="6" borderId="0" xfId="3" applyNumberFormat="1" applyFont="1" applyFill="1" applyBorder="1" applyAlignment="1">
      <alignment horizontal="center"/>
    </xf>
    <xf numFmtId="0" fontId="6" fillId="6" borderId="0" xfId="3" applyNumberFormat="1" applyFont="1" applyFill="1" applyBorder="1" applyAlignment="1">
      <alignment horizontal="center" vertical="center" wrapText="1"/>
    </xf>
    <xf numFmtId="0" fontId="6" fillId="6" borderId="8" xfId="3" applyNumberFormat="1" applyFont="1" applyFill="1" applyBorder="1" applyAlignment="1">
      <alignment horizontal="center" vertical="center"/>
    </xf>
    <xf numFmtId="49" fontId="6" fillId="6" borderId="8" xfId="3" applyNumberFormat="1" applyFont="1" applyFill="1" applyBorder="1" applyAlignment="1">
      <alignment horizontal="center"/>
    </xf>
    <xf numFmtId="0" fontId="19" fillId="6" borderId="0" xfId="3" applyNumberFormat="1" applyFont="1" applyFill="1" applyBorder="1" applyAlignment="1">
      <alignment horizontal="center"/>
    </xf>
    <xf numFmtId="0" fontId="22" fillId="6" borderId="0" xfId="3" applyNumberFormat="1" applyFont="1" applyFill="1" applyBorder="1" applyAlignment="1">
      <alignment horizontal="center" wrapText="1"/>
    </xf>
    <xf numFmtId="49" fontId="18" fillId="6" borderId="8" xfId="3" applyNumberFormat="1" applyFont="1" applyFill="1" applyBorder="1" applyAlignment="1">
      <alignment horizontal="center"/>
    </xf>
    <xf numFmtId="4" fontId="2" fillId="6" borderId="8" xfId="3" applyNumberFormat="1" applyFont="1" applyFill="1" applyBorder="1" applyAlignment="1">
      <alignment horizontal="right" vertical="top"/>
    </xf>
    <xf numFmtId="49" fontId="2" fillId="6" borderId="8" xfId="3" applyNumberFormat="1" applyFont="1" applyFill="1" applyBorder="1" applyAlignment="1">
      <alignment horizontal="center"/>
    </xf>
    <xf numFmtId="4" fontId="2" fillId="6" borderId="8" xfId="3" applyNumberFormat="1" applyFont="1" applyFill="1" applyBorder="1" applyAlignment="1">
      <alignment horizontal="right" vertical="top" wrapText="1"/>
    </xf>
    <xf numFmtId="4" fontId="12" fillId="6" borderId="8" xfId="3" applyNumberFormat="1" applyFont="1" applyFill="1" applyBorder="1" applyAlignment="1">
      <alignment horizontal="right" vertical="top" wrapText="1"/>
    </xf>
    <xf numFmtId="49" fontId="18" fillId="6" borderId="8" xfId="3" applyNumberFormat="1" applyFont="1" applyFill="1" applyBorder="1" applyAlignment="1">
      <alignment horizontal="center" vertical="top"/>
    </xf>
    <xf numFmtId="0" fontId="2" fillId="6" borderId="8" xfId="3" applyNumberFormat="1" applyFont="1" applyFill="1" applyBorder="1" applyAlignment="1">
      <alignment horizontal="center" vertical="center"/>
    </xf>
    <xf numFmtId="0" fontId="2" fillId="6" borderId="8" xfId="3" applyNumberFormat="1" applyFont="1" applyFill="1" applyBorder="1" applyAlignment="1">
      <alignment horizontal="center" vertical="center" wrapText="1"/>
    </xf>
    <xf numFmtId="0" fontId="18" fillId="6" borderId="8" xfId="3" applyNumberFormat="1" applyFont="1" applyFill="1" applyBorder="1" applyAlignment="1">
      <alignment horizontal="center" vertical="center"/>
    </xf>
    <xf numFmtId="0" fontId="6" fillId="6" borderId="0" xfId="3" applyNumberFormat="1" applyFont="1" applyFill="1" applyBorder="1" applyAlignment="1">
      <alignment horizontal="center" vertical="top"/>
    </xf>
    <xf numFmtId="0" fontId="18" fillId="6" borderId="8" xfId="3" applyNumberFormat="1" applyFont="1" applyFill="1" applyBorder="1" applyAlignment="1">
      <alignment horizontal="center" vertical="center" wrapText="1"/>
    </xf>
    <xf numFmtId="0" fontId="13" fillId="6" borderId="0" xfId="3" applyNumberFormat="1" applyFont="1" applyFill="1" applyBorder="1" applyAlignment="1">
      <alignment horizontal="center"/>
    </xf>
    <xf numFmtId="4" fontId="2" fillId="0" borderId="17" xfId="0" applyNumberFormat="1" applyFont="1" applyFill="1" applyBorder="1" applyAlignment="1">
      <alignment horizontal="center"/>
    </xf>
    <xf numFmtId="4" fontId="2" fillId="0" borderId="16" xfId="0" applyNumberFormat="1" applyFont="1" applyFill="1" applyBorder="1" applyAlignment="1">
      <alignment horizontal="center"/>
    </xf>
    <xf numFmtId="4" fontId="2" fillId="0" borderId="18" xfId="0" applyNumberFormat="1" applyFont="1" applyFill="1" applyBorder="1" applyAlignment="1">
      <alignment horizontal="center"/>
    </xf>
    <xf numFmtId="0" fontId="2" fillId="0" borderId="17" xfId="0" applyNumberFormat="1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17" xfId="0" applyNumberFormat="1" applyFont="1" applyBorder="1" applyAlignment="1">
      <alignment horizontal="left" vertical="center" wrapText="1" indent="3"/>
    </xf>
    <xf numFmtId="0" fontId="2" fillId="0" borderId="16" xfId="0" applyNumberFormat="1" applyFont="1" applyBorder="1" applyAlignment="1">
      <alignment horizontal="left" vertical="center" indent="3"/>
    </xf>
    <xf numFmtId="49" fontId="2" fillId="0" borderId="71" xfId="0" applyNumberFormat="1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" fillId="0" borderId="17" xfId="0" applyNumberFormat="1" applyFont="1" applyBorder="1" applyAlignment="1">
      <alignment horizontal="left" vertical="center" wrapText="1" indent="1"/>
    </xf>
    <xf numFmtId="0" fontId="0" fillId="0" borderId="16" xfId="0" applyBorder="1" applyAlignment="1">
      <alignment horizontal="left" vertical="center" indent="1"/>
    </xf>
    <xf numFmtId="0" fontId="0" fillId="0" borderId="83" xfId="0" applyBorder="1" applyAlignment="1">
      <alignment horizontal="left" vertical="center" indent="1"/>
    </xf>
    <xf numFmtId="49" fontId="2" fillId="0" borderId="16" xfId="0" applyNumberFormat="1" applyFont="1" applyBorder="1" applyAlignment="1">
      <alignment horizontal="center"/>
    </xf>
    <xf numFmtId="0" fontId="0" fillId="0" borderId="17" xfId="0" applyBorder="1" applyAlignment="1">
      <alignment horizontal="center"/>
    </xf>
    <xf numFmtId="49" fontId="2" fillId="0" borderId="17" xfId="0" applyNumberFormat="1" applyFont="1" applyBorder="1" applyAlignment="1">
      <alignment horizontal="center"/>
    </xf>
    <xf numFmtId="49" fontId="2" fillId="0" borderId="46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center"/>
    </xf>
    <xf numFmtId="49" fontId="2" fillId="0" borderId="47" xfId="0" applyNumberFormat="1" applyFont="1" applyBorder="1" applyAlignment="1">
      <alignment horizontal="center"/>
    </xf>
    <xf numFmtId="0" fontId="64" fillId="0" borderId="17" xfId="0" applyNumberFormat="1" applyFont="1" applyFill="1" applyBorder="1" applyAlignment="1">
      <alignment horizontal="left" vertical="center" wrapText="1" indent="3"/>
    </xf>
    <xf numFmtId="0" fontId="64" fillId="0" borderId="16" xfId="0" applyNumberFormat="1" applyFont="1" applyFill="1" applyBorder="1" applyAlignment="1">
      <alignment horizontal="left" vertical="center" indent="3"/>
    </xf>
    <xf numFmtId="49" fontId="2" fillId="0" borderId="62" xfId="0" applyNumberFormat="1" applyFont="1" applyBorder="1" applyAlignment="1">
      <alignment horizontal="center" vertical="top"/>
    </xf>
    <xf numFmtId="49" fontId="2" fillId="0" borderId="33" xfId="0" applyNumberFormat="1" applyFont="1" applyBorder="1" applyAlignment="1">
      <alignment horizontal="center" vertical="top"/>
    </xf>
    <xf numFmtId="49" fontId="2" fillId="0" borderId="81" xfId="0" applyNumberFormat="1" applyFont="1" applyBorder="1" applyAlignment="1">
      <alignment horizontal="center" vertical="top"/>
    </xf>
    <xf numFmtId="4" fontId="12" fillId="0" borderId="46" xfId="0" applyNumberFormat="1" applyFont="1" applyBorder="1" applyAlignment="1">
      <alignment horizontal="center"/>
    </xf>
    <xf numFmtId="0" fontId="12" fillId="0" borderId="34" xfId="0" applyNumberFormat="1" applyFont="1" applyBorder="1" applyAlignment="1">
      <alignment horizontal="center"/>
    </xf>
    <xf numFmtId="0" fontId="12" fillId="0" borderId="47" xfId="0" applyNumberFormat="1" applyFont="1" applyBorder="1" applyAlignment="1">
      <alignment horizontal="center"/>
    </xf>
    <xf numFmtId="0" fontId="2" fillId="0" borderId="16" xfId="0" applyNumberFormat="1" applyFont="1" applyBorder="1" applyAlignment="1">
      <alignment horizontal="center"/>
    </xf>
    <xf numFmtId="0" fontId="2" fillId="0" borderId="18" xfId="0" applyNumberFormat="1" applyFont="1" applyBorder="1" applyAlignment="1">
      <alignment horizontal="center"/>
    </xf>
    <xf numFmtId="49" fontId="12" fillId="0" borderId="16" xfId="0" applyNumberFormat="1" applyFont="1" applyBorder="1" applyAlignment="1">
      <alignment horizontal="center"/>
    </xf>
    <xf numFmtId="49" fontId="12" fillId="0" borderId="18" xfId="0" applyNumberFormat="1" applyFont="1" applyBorder="1" applyAlignment="1">
      <alignment horizontal="center"/>
    </xf>
    <xf numFmtId="0" fontId="12" fillId="0" borderId="17" xfId="0" applyNumberFormat="1" applyFont="1" applyBorder="1" applyAlignment="1">
      <alignment horizontal="left" vertical="center"/>
    </xf>
    <xf numFmtId="0" fontId="12" fillId="0" borderId="16" xfId="0" applyNumberFormat="1" applyFont="1" applyBorder="1" applyAlignment="1">
      <alignment horizontal="left" vertical="center"/>
    </xf>
    <xf numFmtId="49" fontId="12" fillId="0" borderId="82" xfId="0" applyNumberFormat="1" applyFont="1" applyBorder="1" applyAlignment="1">
      <alignment horizontal="center"/>
    </xf>
    <xf numFmtId="49" fontId="12" fillId="0" borderId="34" xfId="0" applyNumberFormat="1" applyFont="1" applyBorder="1" applyAlignment="1">
      <alignment horizontal="center"/>
    </xf>
    <xf numFmtId="49" fontId="12" fillId="0" borderId="47" xfId="0" applyNumberFormat="1" applyFont="1" applyBorder="1" applyAlignment="1">
      <alignment horizontal="center"/>
    </xf>
    <xf numFmtId="49" fontId="2" fillId="0" borderId="18" xfId="0" applyNumberFormat="1" applyFont="1" applyBorder="1" applyAlignment="1">
      <alignment horizontal="center"/>
    </xf>
    <xf numFmtId="0" fontId="2" fillId="0" borderId="16" xfId="0" applyNumberFormat="1" applyFont="1" applyBorder="1" applyAlignment="1">
      <alignment horizontal="left" vertical="center" wrapText="1" indent="1"/>
    </xf>
    <xf numFmtId="0" fontId="2" fillId="0" borderId="83" xfId="0" applyNumberFormat="1" applyFont="1" applyBorder="1" applyAlignment="1">
      <alignment horizontal="left" vertical="center" wrapText="1" indent="1"/>
    </xf>
    <xf numFmtId="49" fontId="12" fillId="0" borderId="46" xfId="0" applyNumberFormat="1" applyFont="1" applyBorder="1" applyAlignment="1">
      <alignment horizontal="center"/>
    </xf>
    <xf numFmtId="0" fontId="2" fillId="0" borderId="16" xfId="0" applyNumberFormat="1" applyFont="1" applyBorder="1" applyAlignment="1">
      <alignment horizontal="left" vertical="center" indent="1"/>
    </xf>
    <xf numFmtId="0" fontId="2" fillId="0" borderId="36" xfId="0" applyNumberFormat="1" applyFont="1" applyBorder="1" applyAlignment="1">
      <alignment horizontal="center" vertical="top" wrapText="1"/>
    </xf>
    <xf numFmtId="0" fontId="2" fillId="0" borderId="4" xfId="0" applyNumberFormat="1" applyFont="1" applyBorder="1" applyAlignment="1">
      <alignment horizontal="center" vertical="top" wrapText="1"/>
    </xf>
    <xf numFmtId="0" fontId="2" fillId="0" borderId="37" xfId="0" applyNumberFormat="1" applyFont="1" applyBorder="1" applyAlignment="1">
      <alignment horizontal="center" vertical="top" wrapText="1"/>
    </xf>
    <xf numFmtId="49" fontId="2" fillId="0" borderId="16" xfId="0" applyNumberFormat="1" applyFont="1" applyBorder="1" applyAlignment="1">
      <alignment horizontal="center" vertical="top"/>
    </xf>
    <xf numFmtId="49" fontId="2" fillId="0" borderId="18" xfId="0" applyNumberFormat="1" applyFont="1" applyBorder="1" applyAlignment="1">
      <alignment horizontal="center" vertical="top"/>
    </xf>
    <xf numFmtId="49" fontId="2" fillId="0" borderId="41" xfId="0" applyNumberFormat="1" applyFont="1" applyBorder="1" applyAlignment="1">
      <alignment horizontal="center" vertical="top"/>
    </xf>
    <xf numFmtId="49" fontId="2" fillId="0" borderId="19" xfId="0" applyNumberFormat="1" applyFont="1" applyBorder="1" applyAlignment="1">
      <alignment horizontal="center" vertical="top"/>
    </xf>
    <xf numFmtId="49" fontId="2" fillId="0" borderId="42" xfId="0" applyNumberFormat="1" applyFont="1" applyBorder="1" applyAlignment="1">
      <alignment horizontal="center" vertical="top"/>
    </xf>
    <xf numFmtId="0" fontId="2" fillId="0" borderId="46" xfId="0" applyNumberFormat="1" applyFont="1" applyBorder="1" applyAlignment="1">
      <alignment horizontal="center"/>
    </xf>
    <xf numFmtId="0" fontId="2" fillId="0" borderId="34" xfId="0" applyNumberFormat="1" applyFont="1" applyBorder="1" applyAlignment="1">
      <alignment horizontal="center"/>
    </xf>
    <xf numFmtId="0" fontId="2" fillId="0" borderId="47" xfId="0" applyNumberFormat="1" applyFont="1" applyBorder="1" applyAlignment="1">
      <alignment horizontal="center"/>
    </xf>
    <xf numFmtId="0" fontId="18" fillId="0" borderId="0" xfId="0" applyNumberFormat="1" applyFont="1" applyBorder="1" applyAlignment="1">
      <alignment horizontal="center" vertical="center"/>
    </xf>
    <xf numFmtId="0" fontId="18" fillId="0" borderId="0" xfId="0" applyNumberFormat="1" applyFont="1" applyBorder="1" applyAlignment="1">
      <alignment horizontal="center" vertical="top" wrapText="1"/>
    </xf>
    <xf numFmtId="0" fontId="12" fillId="0" borderId="0" xfId="0" applyNumberFormat="1" applyFont="1" applyBorder="1" applyAlignment="1">
      <alignment horizontal="center"/>
    </xf>
    <xf numFmtId="0" fontId="2" fillId="0" borderId="19" xfId="0" applyNumberFormat="1" applyFont="1" applyBorder="1" applyAlignment="1">
      <alignment horizontal="center" vertical="center" wrapText="1"/>
    </xf>
    <xf numFmtId="0" fontId="2" fillId="0" borderId="42" xfId="0" applyNumberFormat="1" applyFont="1" applyBorder="1" applyAlignment="1">
      <alignment horizontal="center" vertical="center" wrapText="1"/>
    </xf>
    <xf numFmtId="0" fontId="2" fillId="0" borderId="0" xfId="0" applyNumberFormat="1" applyFont="1" applyBorder="1" applyAlignment="1">
      <alignment horizontal="center" vertical="center" wrapText="1"/>
    </xf>
    <xf numFmtId="0" fontId="2" fillId="0" borderId="43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 wrapText="1"/>
    </xf>
    <xf numFmtId="0" fontId="2" fillId="0" borderId="37" xfId="0" applyNumberFormat="1" applyFont="1" applyBorder="1" applyAlignment="1">
      <alignment horizontal="center" vertical="center" wrapText="1"/>
    </xf>
    <xf numFmtId="0" fontId="2" fillId="0" borderId="19" xfId="0" applyNumberFormat="1" applyFont="1" applyBorder="1" applyAlignment="1">
      <alignment horizontal="center" vertical="center"/>
    </xf>
    <xf numFmtId="0" fontId="2" fillId="0" borderId="42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0" fontId="2" fillId="0" borderId="43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37" xfId="0" applyNumberFormat="1" applyFont="1" applyBorder="1" applyAlignment="1">
      <alignment horizontal="center" vertical="center"/>
    </xf>
    <xf numFmtId="0" fontId="4" fillId="0" borderId="41" xfId="0" applyNumberFormat="1" applyFont="1" applyBorder="1" applyAlignment="1">
      <alignment horizontal="center" vertical="center" wrapText="1"/>
    </xf>
    <xf numFmtId="0" fontId="4" fillId="0" borderId="19" xfId="0" applyNumberFormat="1" applyFont="1" applyBorder="1" applyAlignment="1">
      <alignment horizontal="center" vertical="center" wrapText="1"/>
    </xf>
    <xf numFmtId="0" fontId="4" fillId="0" borderId="42" xfId="0" applyNumberFormat="1" applyFont="1" applyBorder="1" applyAlignment="1">
      <alignment horizontal="center" vertical="center" wrapText="1"/>
    </xf>
    <xf numFmtId="0" fontId="4" fillId="0" borderId="35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43" xfId="0" applyNumberFormat="1" applyFont="1" applyBorder="1" applyAlignment="1">
      <alignment horizontal="center" vertical="center" wrapText="1"/>
    </xf>
    <xf numFmtId="0" fontId="4" fillId="0" borderId="36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37" xfId="0" applyNumberFormat="1" applyFont="1" applyBorder="1" applyAlignment="1">
      <alignment horizontal="center" vertical="center" wrapText="1"/>
    </xf>
    <xf numFmtId="0" fontId="18" fillId="0" borderId="41" xfId="0" applyNumberFormat="1" applyFont="1" applyBorder="1" applyAlignment="1">
      <alignment horizontal="center" vertical="center" wrapText="1"/>
    </xf>
    <xf numFmtId="0" fontId="63" fillId="0" borderId="19" xfId="0" applyFont="1" applyBorder="1" applyAlignment="1">
      <alignment horizontal="center" vertical="center" wrapText="1"/>
    </xf>
    <xf numFmtId="0" fontId="63" fillId="0" borderId="42" xfId="0" applyFont="1" applyBorder="1" applyAlignment="1">
      <alignment horizontal="center" vertical="center" wrapText="1"/>
    </xf>
    <xf numFmtId="0" fontId="63" fillId="0" borderId="35" xfId="0" applyFont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3" fillId="0" borderId="43" xfId="0" applyFont="1" applyBorder="1" applyAlignment="1">
      <alignment horizontal="center" vertical="center" wrapText="1"/>
    </xf>
    <xf numFmtId="0" fontId="63" fillId="0" borderId="36" xfId="0" applyFont="1" applyBorder="1" applyAlignment="1">
      <alignment horizontal="center" vertical="center" wrapText="1"/>
    </xf>
    <xf numFmtId="0" fontId="63" fillId="0" borderId="4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 wrapText="1"/>
    </xf>
    <xf numFmtId="0" fontId="18" fillId="0" borderId="41" xfId="0" applyNumberFormat="1" applyFont="1" applyBorder="1" applyAlignment="1">
      <alignment horizontal="center" vertical="top" wrapText="1"/>
    </xf>
    <xf numFmtId="0" fontId="18" fillId="0" borderId="19" xfId="0" applyNumberFormat="1" applyFont="1" applyBorder="1" applyAlignment="1">
      <alignment horizontal="center" vertical="top" wrapText="1"/>
    </xf>
    <xf numFmtId="0" fontId="18" fillId="0" borderId="42" xfId="0" applyNumberFormat="1" applyFont="1" applyBorder="1" applyAlignment="1">
      <alignment horizontal="center" vertical="top" wrapText="1"/>
    </xf>
    <xf numFmtId="0" fontId="18" fillId="0" borderId="35" xfId="0" applyNumberFormat="1" applyFont="1" applyBorder="1" applyAlignment="1">
      <alignment horizontal="center" vertical="top" wrapText="1"/>
    </xf>
    <xf numFmtId="0" fontId="18" fillId="0" borderId="43" xfId="0" applyNumberFormat="1" applyFont="1" applyBorder="1" applyAlignment="1">
      <alignment horizontal="center" vertical="top" wrapText="1"/>
    </xf>
    <xf numFmtId="0" fontId="18" fillId="0" borderId="36" xfId="0" applyNumberFormat="1" applyFont="1" applyBorder="1" applyAlignment="1">
      <alignment horizontal="center" vertical="top" wrapText="1"/>
    </xf>
    <xf numFmtId="0" fontId="18" fillId="0" borderId="4" xfId="0" applyNumberFormat="1" applyFont="1" applyBorder="1" applyAlignment="1">
      <alignment horizontal="center" vertical="top" wrapText="1"/>
    </xf>
    <xf numFmtId="0" fontId="18" fillId="0" borderId="37" xfId="0" applyNumberFormat="1" applyFont="1" applyBorder="1" applyAlignment="1">
      <alignment horizontal="center" vertical="top" wrapText="1"/>
    </xf>
    <xf numFmtId="0" fontId="2" fillId="0" borderId="17" xfId="0" applyNumberFormat="1" applyFont="1" applyBorder="1" applyAlignment="1">
      <alignment horizontal="center" vertical="center"/>
    </xf>
    <xf numFmtId="0" fontId="2" fillId="0" borderId="16" xfId="0" applyNumberFormat="1" applyFont="1" applyBorder="1" applyAlignment="1">
      <alignment horizontal="center" vertical="center"/>
    </xf>
    <xf numFmtId="0" fontId="2" fillId="0" borderId="41" xfId="0" applyNumberFormat="1" applyFont="1" applyBorder="1" applyAlignment="1">
      <alignment horizontal="right"/>
    </xf>
    <xf numFmtId="0" fontId="2" fillId="0" borderId="19" xfId="0" applyNumberFormat="1" applyFont="1" applyBorder="1" applyAlignment="1">
      <alignment horizontal="right"/>
    </xf>
    <xf numFmtId="49" fontId="2" fillId="0" borderId="16" xfId="0" applyNumberFormat="1" applyFont="1" applyBorder="1" applyAlignment="1">
      <alignment horizontal="left"/>
    </xf>
    <xf numFmtId="0" fontId="2" fillId="0" borderId="19" xfId="0" applyNumberFormat="1" applyFont="1" applyBorder="1" applyAlignment="1">
      <alignment horizontal="left"/>
    </xf>
    <xf numFmtId="0" fontId="2" fillId="0" borderId="42" xfId="0" applyNumberFormat="1" applyFont="1" applyBorder="1" applyAlignment="1">
      <alignment horizontal="left"/>
    </xf>
    <xf numFmtId="0" fontId="2" fillId="0" borderId="41" xfId="0" applyNumberFormat="1" applyFont="1" applyBorder="1" applyAlignment="1">
      <alignment horizontal="center" vertical="center" wrapText="1"/>
    </xf>
    <xf numFmtId="0" fontId="2" fillId="0" borderId="36" xfId="0" applyNumberFormat="1" applyFont="1" applyBorder="1" applyAlignment="1">
      <alignment horizontal="center" vertical="center" wrapText="1"/>
    </xf>
    <xf numFmtId="0" fontId="4" fillId="0" borderId="36" xfId="0" applyNumberFormat="1" applyFont="1" applyBorder="1" applyAlignment="1">
      <alignment horizontal="center" vertical="top" wrapText="1"/>
    </xf>
    <xf numFmtId="0" fontId="4" fillId="0" borderId="4" xfId="0" applyNumberFormat="1" applyFont="1" applyBorder="1" applyAlignment="1">
      <alignment horizontal="center" vertical="top" wrapText="1"/>
    </xf>
    <xf numFmtId="0" fontId="4" fillId="0" borderId="37" xfId="0" applyNumberFormat="1" applyFont="1" applyBorder="1" applyAlignment="1">
      <alignment horizontal="center" vertical="top" wrapText="1"/>
    </xf>
    <xf numFmtId="4" fontId="12" fillId="0" borderId="17" xfId="0" applyNumberFormat="1" applyFont="1" applyFill="1" applyBorder="1" applyAlignment="1">
      <alignment horizontal="center"/>
    </xf>
    <xf numFmtId="4" fontId="12" fillId="0" borderId="16" xfId="0" applyNumberFormat="1" applyFont="1" applyFill="1" applyBorder="1" applyAlignment="1">
      <alignment horizontal="center"/>
    </xf>
    <xf numFmtId="4" fontId="12" fillId="0" borderId="18" xfId="0" applyNumberFormat="1" applyFont="1" applyFill="1" applyBorder="1" applyAlignment="1">
      <alignment horizontal="center"/>
    </xf>
    <xf numFmtId="0" fontId="2" fillId="0" borderId="17" xfId="0" applyNumberFormat="1" applyFont="1" applyBorder="1" applyAlignment="1">
      <alignment horizontal="left" vertical="center" wrapText="1" indent="2"/>
    </xf>
    <xf numFmtId="0" fontId="2" fillId="0" borderId="16" xfId="0" applyNumberFormat="1" applyFont="1" applyBorder="1" applyAlignment="1">
      <alignment horizontal="left" vertical="center" indent="2"/>
    </xf>
    <xf numFmtId="49" fontId="64" fillId="0" borderId="17" xfId="0" applyNumberFormat="1" applyFont="1" applyBorder="1" applyAlignment="1">
      <alignment horizontal="center"/>
    </xf>
    <xf numFmtId="49" fontId="64" fillId="0" borderId="16" xfId="0" applyNumberFormat="1" applyFont="1" applyBorder="1" applyAlignment="1">
      <alignment horizontal="center"/>
    </xf>
    <xf numFmtId="49" fontId="64" fillId="0" borderId="18" xfId="0" applyNumberFormat="1" applyFont="1" applyBorder="1" applyAlignment="1">
      <alignment horizontal="center"/>
    </xf>
    <xf numFmtId="49" fontId="23" fillId="0" borderId="17" xfId="0" applyNumberFormat="1" applyFont="1" applyBorder="1" applyAlignment="1">
      <alignment horizontal="center"/>
    </xf>
    <xf numFmtId="49" fontId="23" fillId="0" borderId="16" xfId="0" applyNumberFormat="1" applyFont="1" applyBorder="1" applyAlignment="1">
      <alignment horizontal="center"/>
    </xf>
    <xf numFmtId="49" fontId="23" fillId="0" borderId="18" xfId="0" applyNumberFormat="1" applyFont="1" applyBorder="1" applyAlignment="1">
      <alignment horizontal="center"/>
    </xf>
    <xf numFmtId="49" fontId="64" fillId="0" borderId="71" xfId="0" applyNumberFormat="1" applyFont="1" applyBorder="1" applyAlignment="1">
      <alignment horizontal="center"/>
    </xf>
    <xf numFmtId="0" fontId="2" fillId="0" borderId="17" xfId="0" applyNumberFormat="1" applyFont="1" applyFill="1" applyBorder="1" applyAlignment="1">
      <alignment horizontal="left" vertical="center" wrapText="1" indent="2"/>
    </xf>
    <xf numFmtId="0" fontId="2" fillId="0" borderId="16" xfId="0" applyNumberFormat="1" applyFont="1" applyFill="1" applyBorder="1" applyAlignment="1">
      <alignment horizontal="left" vertical="center" indent="2"/>
    </xf>
    <xf numFmtId="0" fontId="2" fillId="0" borderId="17" xfId="0" applyNumberFormat="1" applyFont="1" applyFill="1" applyBorder="1" applyAlignment="1">
      <alignment horizontal="left" vertical="center" wrapText="1" indent="3"/>
    </xf>
    <xf numFmtId="0" fontId="2" fillId="0" borderId="16" xfId="0" applyNumberFormat="1" applyFont="1" applyFill="1" applyBorder="1" applyAlignment="1">
      <alignment horizontal="left" vertical="center" indent="3"/>
    </xf>
    <xf numFmtId="49" fontId="2" fillId="0" borderId="84" xfId="0" applyNumberFormat="1" applyFont="1" applyBorder="1" applyAlignment="1">
      <alignment horizontal="center"/>
    </xf>
    <xf numFmtId="49" fontId="2" fillId="0" borderId="33" xfId="0" applyNumberFormat="1" applyFont="1" applyBorder="1" applyAlignment="1">
      <alignment horizontal="center"/>
    </xf>
    <xf numFmtId="49" fontId="2" fillId="0" borderId="81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2" fillId="0" borderId="62" xfId="0" applyNumberFormat="1" applyFont="1" applyBorder="1" applyAlignment="1">
      <alignment horizontal="center"/>
    </xf>
    <xf numFmtId="0" fontId="2" fillId="0" borderId="33" xfId="0" applyNumberFormat="1" applyFont="1" applyBorder="1" applyAlignment="1">
      <alignment horizontal="center"/>
    </xf>
    <xf numFmtId="0" fontId="2" fillId="0" borderId="81" xfId="0" applyNumberFormat="1" applyFont="1" applyBorder="1" applyAlignment="1">
      <alignment horizontal="center"/>
    </xf>
    <xf numFmtId="49" fontId="2" fillId="0" borderId="82" xfId="0" applyNumberFormat="1" applyFont="1" applyBorder="1" applyAlignment="1">
      <alignment horizontal="center"/>
    </xf>
    <xf numFmtId="0" fontId="2" fillId="0" borderId="17" xfId="0" applyNumberFormat="1" applyFont="1" applyBorder="1" applyAlignment="1">
      <alignment horizontal="left" vertical="center" wrapText="1"/>
    </xf>
    <xf numFmtId="0" fontId="2" fillId="0" borderId="16" xfId="0" applyNumberFormat="1" applyFont="1" applyBorder="1" applyAlignment="1">
      <alignment horizontal="left" vertical="center"/>
    </xf>
    <xf numFmtId="0" fontId="2" fillId="0" borderId="41" xfId="0" applyNumberFormat="1" applyFont="1" applyBorder="1" applyAlignment="1">
      <alignment horizontal="center"/>
    </xf>
    <xf numFmtId="0" fontId="2" fillId="0" borderId="19" xfId="0" applyNumberFormat="1" applyFont="1" applyBorder="1" applyAlignment="1">
      <alignment horizontal="center"/>
    </xf>
    <xf numFmtId="0" fontId="2" fillId="0" borderId="42" xfId="0" applyNumberFormat="1" applyFont="1" applyBorder="1" applyAlignment="1">
      <alignment horizontal="center"/>
    </xf>
    <xf numFmtId="0" fontId="2" fillId="0" borderId="36" xfId="0" applyNumberFormat="1" applyFont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2" fillId="0" borderId="37" xfId="0" applyNumberFormat="1" applyFont="1" applyBorder="1" applyAlignment="1">
      <alignment horizontal="center"/>
    </xf>
    <xf numFmtId="0" fontId="2" fillId="0" borderId="36" xfId="0" applyNumberFormat="1" applyFont="1" applyBorder="1" applyAlignment="1">
      <alignment horizontal="left" vertical="center" wrapText="1" indent="4"/>
    </xf>
    <xf numFmtId="0" fontId="2" fillId="0" borderId="4" xfId="0" applyNumberFormat="1" applyFont="1" applyBorder="1" applyAlignment="1">
      <alignment horizontal="left" vertical="center" indent="4"/>
    </xf>
    <xf numFmtId="49" fontId="2" fillId="0" borderId="19" xfId="0" applyNumberFormat="1" applyFont="1" applyBorder="1" applyAlignment="1">
      <alignment horizontal="center"/>
    </xf>
    <xf numFmtId="49" fontId="2" fillId="0" borderId="42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2" fillId="0" borderId="37" xfId="0" applyNumberFormat="1" applyFont="1" applyBorder="1" applyAlignment="1">
      <alignment horizontal="center"/>
    </xf>
    <xf numFmtId="0" fontId="2" fillId="0" borderId="41" xfId="0" applyNumberFormat="1" applyFont="1" applyBorder="1" applyAlignment="1">
      <alignment horizontal="left" vertical="center" wrapText="1" indent="4"/>
    </xf>
    <xf numFmtId="0" fontId="2" fillId="0" borderId="19" xfId="0" applyNumberFormat="1" applyFont="1" applyBorder="1" applyAlignment="1">
      <alignment horizontal="left" vertical="center" indent="4"/>
    </xf>
    <xf numFmtId="0" fontId="2" fillId="0" borderId="85" xfId="0" applyNumberFormat="1" applyFont="1" applyBorder="1" applyAlignment="1">
      <alignment horizontal="left" vertical="center" indent="4"/>
    </xf>
    <xf numFmtId="49" fontId="2" fillId="0" borderId="86" xfId="0" applyNumberFormat="1" applyFont="1" applyBorder="1" applyAlignment="1">
      <alignment horizontal="center"/>
    </xf>
    <xf numFmtId="49" fontId="2" fillId="0" borderId="74" xfId="0" applyNumberFormat="1" applyFont="1" applyBorder="1" applyAlignment="1">
      <alignment horizontal="center"/>
    </xf>
    <xf numFmtId="49" fontId="2" fillId="0" borderId="41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7" xfId="0" applyBorder="1" applyAlignment="1">
      <alignment horizontal="center"/>
    </xf>
    <xf numFmtId="49" fontId="2" fillId="0" borderId="36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49" xfId="0" applyNumberFormat="1" applyFont="1" applyBorder="1" applyAlignment="1">
      <alignment horizontal="center"/>
    </xf>
    <xf numFmtId="49" fontId="2" fillId="0" borderId="87" xfId="0" applyNumberFormat="1" applyFont="1" applyBorder="1" applyAlignment="1">
      <alignment horizontal="center"/>
    </xf>
    <xf numFmtId="49" fontId="2" fillId="0" borderId="88" xfId="0" applyNumberFormat="1" applyFont="1" applyBorder="1" applyAlignment="1">
      <alignment horizontal="center"/>
    </xf>
    <xf numFmtId="49" fontId="2" fillId="0" borderId="89" xfId="0" applyNumberFormat="1" applyFont="1" applyBorder="1" applyAlignment="1">
      <alignment horizontal="center"/>
    </xf>
    <xf numFmtId="0" fontId="0" fillId="0" borderId="90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49" fontId="2" fillId="0" borderId="90" xfId="0" applyNumberFormat="1" applyFont="1" applyBorder="1" applyAlignment="1">
      <alignment horizontal="center"/>
    </xf>
    <xf numFmtId="0" fontId="2" fillId="0" borderId="90" xfId="0" applyNumberFormat="1" applyFont="1" applyBorder="1" applyAlignment="1">
      <alignment horizontal="center"/>
    </xf>
    <xf numFmtId="0" fontId="2" fillId="0" borderId="88" xfId="0" applyNumberFormat="1" applyFont="1" applyBorder="1" applyAlignment="1">
      <alignment horizontal="center"/>
    </xf>
    <xf numFmtId="0" fontId="2" fillId="0" borderId="89" xfId="0" applyNumberFormat="1" applyFont="1" applyBorder="1" applyAlignment="1">
      <alignment horizontal="center"/>
    </xf>
    <xf numFmtId="0" fontId="2" fillId="0" borderId="19" xfId="0" applyNumberFormat="1" applyFont="1" applyBorder="1" applyAlignment="1">
      <alignment horizontal="center" vertical="top"/>
    </xf>
    <xf numFmtId="0" fontId="2" fillId="0" borderId="0" xfId="0" applyNumberFormat="1" applyFont="1" applyBorder="1" applyAlignment="1">
      <alignment horizontal="right"/>
    </xf>
    <xf numFmtId="0" fontId="2" fillId="0" borderId="0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left"/>
    </xf>
    <xf numFmtId="0" fontId="18" fillId="0" borderId="4" xfId="0" applyNumberFormat="1" applyFont="1" applyBorder="1" applyAlignment="1">
      <alignment horizontal="center"/>
    </xf>
    <xf numFmtId="0" fontId="20" fillId="0" borderId="19" xfId="0" applyNumberFormat="1" applyFont="1" applyBorder="1" applyAlignment="1">
      <alignment horizontal="center" vertical="top"/>
    </xf>
    <xf numFmtId="0" fontId="4" fillId="0" borderId="0" xfId="0" applyNumberFormat="1" applyFont="1" applyBorder="1" applyAlignment="1">
      <alignment horizontal="left" wrapText="1"/>
    </xf>
    <xf numFmtId="0" fontId="4" fillId="0" borderId="0" xfId="0" applyNumberFormat="1" applyFont="1" applyBorder="1" applyAlignment="1">
      <alignment horizontal="center" wrapText="1"/>
    </xf>
    <xf numFmtId="0" fontId="22" fillId="0" borderId="0" xfId="0" applyNumberFormat="1" applyFont="1" applyBorder="1" applyAlignment="1">
      <alignment horizontal="justify" wrapText="1"/>
    </xf>
    <xf numFmtId="0" fontId="22" fillId="0" borderId="0" xfId="0" applyNumberFormat="1" applyFont="1" applyBorder="1" applyAlignment="1">
      <alignment horizontal="justify"/>
    </xf>
    <xf numFmtId="0" fontId="19" fillId="0" borderId="0" xfId="0" applyNumberFormat="1" applyFont="1" applyBorder="1" applyAlignment="1">
      <alignment horizontal="justify"/>
    </xf>
    <xf numFmtId="0" fontId="18" fillId="0" borderId="0" xfId="0" applyNumberFormat="1" applyFont="1" applyBorder="1" applyAlignment="1">
      <alignment horizontal="right"/>
    </xf>
    <xf numFmtId="49" fontId="18" fillId="0" borderId="4" xfId="0" applyNumberFormat="1" applyFont="1" applyBorder="1" applyAlignment="1">
      <alignment horizontal="center"/>
    </xf>
    <xf numFmtId="0" fontId="18" fillId="0" borderId="0" xfId="0" applyNumberFormat="1" applyFont="1" applyBorder="1" applyAlignment="1">
      <alignment horizontal="left"/>
    </xf>
    <xf numFmtId="49" fontId="18" fillId="0" borderId="4" xfId="0" applyNumberFormat="1" applyFont="1" applyBorder="1" applyAlignment="1">
      <alignment horizontal="left"/>
    </xf>
    <xf numFmtId="0" fontId="6" fillId="0" borderId="2" xfId="0" applyFont="1" applyBorder="1" applyAlignment="1">
      <alignment wrapText="1"/>
    </xf>
    <xf numFmtId="0" fontId="6" fillId="0" borderId="20" xfId="0" applyFont="1" applyBorder="1" applyAlignment="1">
      <alignment horizontal="center" vertical="top"/>
    </xf>
    <xf numFmtId="0" fontId="6" fillId="0" borderId="3" xfId="0" applyFont="1" applyBorder="1" applyAlignment="1">
      <alignment horizontal="center"/>
    </xf>
    <xf numFmtId="0" fontId="3" fillId="2" borderId="17" xfId="0" applyFont="1" applyFill="1" applyBorder="1" applyAlignment="1">
      <alignment horizontal="left" vertical="center"/>
    </xf>
    <xf numFmtId="0" fontId="3" fillId="2" borderId="16" xfId="0" applyFont="1" applyFill="1" applyBorder="1" applyAlignment="1">
      <alignment horizontal="left" vertical="center"/>
    </xf>
    <xf numFmtId="0" fontId="3" fillId="2" borderId="18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3" xfId="0" applyFont="1" applyBorder="1" applyAlignment="1">
      <alignment horizontal="center" wrapText="1"/>
    </xf>
    <xf numFmtId="0" fontId="6" fillId="0" borderId="1" xfId="0" applyFont="1" applyBorder="1"/>
    <xf numFmtId="0" fontId="6" fillId="0" borderId="2" xfId="0" applyFont="1" applyBorder="1"/>
    <xf numFmtId="0" fontId="6" fillId="0" borderId="11" xfId="0" applyFont="1" applyBorder="1"/>
    <xf numFmtId="0" fontId="6" fillId="0" borderId="21" xfId="0" applyFont="1" applyBorder="1"/>
    <xf numFmtId="0" fontId="3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top"/>
    </xf>
    <xf numFmtId="0" fontId="53" fillId="0" borderId="17" xfId="0" applyFont="1" applyFill="1" applyBorder="1" applyAlignment="1">
      <alignment horizontal="left" vertical="center" wrapText="1"/>
    </xf>
    <xf numFmtId="0" fontId="53" fillId="0" borderId="16" xfId="0" applyFont="1" applyFill="1" applyBorder="1" applyAlignment="1">
      <alignment horizontal="left" vertical="center" wrapText="1"/>
    </xf>
    <xf numFmtId="0" fontId="53" fillId="0" borderId="18" xfId="0" applyFont="1" applyFill="1" applyBorder="1" applyAlignment="1">
      <alignment horizontal="left" vertical="center" wrapText="1"/>
    </xf>
    <xf numFmtId="2" fontId="3" fillId="0" borderId="0" xfId="0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6" fillId="0" borderId="13" xfId="0" applyFont="1" applyBorder="1" applyAlignment="1">
      <alignment horizontal="left"/>
    </xf>
    <xf numFmtId="0" fontId="6" fillId="0" borderId="2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6" fillId="0" borderId="21" xfId="0" applyFont="1" applyBorder="1" applyAlignment="1">
      <alignment horizontal="center" wrapText="1"/>
    </xf>
    <xf numFmtId="0" fontId="2" fillId="0" borderId="63" xfId="3" applyFont="1" applyFill="1" applyBorder="1" applyAlignment="1">
      <alignment horizontal="left" vertical="center" wrapText="1"/>
    </xf>
    <xf numFmtId="0" fontId="2" fillId="0" borderId="11" xfId="3" applyFont="1" applyFill="1" applyBorder="1" applyAlignment="1">
      <alignment horizontal="left" vertical="center" wrapText="1"/>
    </xf>
    <xf numFmtId="0" fontId="2" fillId="0" borderId="12" xfId="3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2" fillId="0" borderId="18" xfId="0" applyFont="1" applyFill="1" applyBorder="1" applyAlignment="1">
      <alignment horizontal="left" vertical="center" wrapText="1"/>
    </xf>
    <xf numFmtId="0" fontId="48" fillId="0" borderId="17" xfId="0" applyFont="1" applyFill="1" applyBorder="1" applyAlignment="1">
      <alignment horizontal="left" vertical="center" wrapText="1"/>
    </xf>
    <xf numFmtId="0" fontId="48" fillId="0" borderId="16" xfId="0" applyFont="1" applyFill="1" applyBorder="1" applyAlignment="1">
      <alignment horizontal="left" vertical="center" wrapText="1"/>
    </xf>
    <xf numFmtId="0" fontId="48" fillId="0" borderId="18" xfId="0" applyFont="1" applyFill="1" applyBorder="1" applyAlignment="1">
      <alignment horizontal="left" vertical="center" wrapText="1"/>
    </xf>
    <xf numFmtId="0" fontId="48" fillId="0" borderId="8" xfId="0" applyFont="1" applyFill="1" applyBorder="1" applyAlignment="1">
      <alignment vertical="center" wrapText="1"/>
    </xf>
    <xf numFmtId="0" fontId="48" fillId="6" borderId="8" xfId="0" applyFont="1" applyFill="1" applyBorder="1" applyAlignment="1">
      <alignment vertical="center" wrapText="1"/>
    </xf>
    <xf numFmtId="0" fontId="6" fillId="0" borderId="19" xfId="0" applyFont="1" applyBorder="1" applyAlignment="1">
      <alignment horizontal="center" vertical="top"/>
    </xf>
    <xf numFmtId="0" fontId="6" fillId="0" borderId="0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top"/>
    </xf>
    <xf numFmtId="0" fontId="3" fillId="2" borderId="2" xfId="0" applyFont="1" applyFill="1" applyBorder="1" applyAlignment="1">
      <alignment vertical="center"/>
    </xf>
    <xf numFmtId="0" fontId="6" fillId="2" borderId="10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vertical="center" wrapText="1"/>
    </xf>
    <xf numFmtId="0" fontId="3" fillId="2" borderId="24" xfId="0" applyFont="1" applyFill="1" applyBorder="1" applyAlignment="1">
      <alignment horizontal="left" vertical="center"/>
    </xf>
    <xf numFmtId="0" fontId="3" fillId="2" borderId="23" xfId="0" applyFont="1" applyFill="1" applyBorder="1" applyAlignment="1">
      <alignment horizontal="left" vertical="center"/>
    </xf>
    <xf numFmtId="0" fontId="3" fillId="2" borderId="25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2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 wrapText="1"/>
    </xf>
    <xf numFmtId="0" fontId="27" fillId="0" borderId="8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 shrinkToFit="1"/>
    </xf>
    <xf numFmtId="0" fontId="3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vertical="center" wrapText="1"/>
    </xf>
    <xf numFmtId="0" fontId="9" fillId="0" borderId="0" xfId="0" applyFont="1" applyBorder="1"/>
    <xf numFmtId="0" fontId="3" fillId="2" borderId="12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0" borderId="21" xfId="0" applyFont="1" applyFill="1" applyBorder="1" applyAlignment="1">
      <alignment horizontal="left" vertical="center" wrapText="1"/>
    </xf>
    <xf numFmtId="0" fontId="6" fillId="6" borderId="2" xfId="0" applyFont="1" applyFill="1" applyBorder="1" applyAlignment="1">
      <alignment horizontal="left" vertical="center" wrapText="1"/>
    </xf>
    <xf numFmtId="0" fontId="6" fillId="6" borderId="11" xfId="0" applyFont="1" applyFill="1" applyBorder="1" applyAlignment="1">
      <alignment horizontal="left" vertical="center" wrapText="1"/>
    </xf>
    <xf numFmtId="0" fontId="6" fillId="6" borderId="21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horizontal="center" wrapText="1"/>
    </xf>
    <xf numFmtId="0" fontId="6" fillId="6" borderId="10" xfId="0" applyFont="1" applyFill="1" applyBorder="1" applyAlignment="1">
      <alignment horizontal="left" vertical="center" wrapText="1"/>
    </xf>
    <xf numFmtId="0" fontId="6" fillId="6" borderId="20" xfId="0" applyFont="1" applyFill="1" applyBorder="1" applyAlignment="1">
      <alignment horizontal="left" vertical="center" wrapText="1"/>
    </xf>
    <xf numFmtId="0" fontId="6" fillId="6" borderId="39" xfId="0" applyFont="1" applyFill="1" applyBorder="1" applyAlignment="1">
      <alignment horizontal="left" vertical="center" wrapText="1"/>
    </xf>
    <xf numFmtId="49" fontId="7" fillId="6" borderId="17" xfId="0" applyNumberFormat="1" applyFont="1" applyFill="1" applyBorder="1" applyAlignment="1">
      <alignment horizontal="left" vertical="center" wrapText="1"/>
    </xf>
    <xf numFmtId="49" fontId="7" fillId="6" borderId="16" xfId="0" applyNumberFormat="1" applyFont="1" applyFill="1" applyBorder="1" applyAlignment="1">
      <alignment horizontal="left" vertical="center" wrapText="1"/>
    </xf>
    <xf numFmtId="49" fontId="7" fillId="6" borderId="40" xfId="0" applyNumberFormat="1" applyFont="1" applyFill="1" applyBorder="1" applyAlignment="1">
      <alignment horizontal="left" vertical="center" wrapText="1"/>
    </xf>
    <xf numFmtId="0" fontId="6" fillId="6" borderId="28" xfId="0" applyFont="1" applyFill="1" applyBorder="1" applyAlignment="1">
      <alignment horizontal="left" vertical="center" wrapText="1"/>
    </xf>
    <xf numFmtId="0" fontId="6" fillId="6" borderId="3" xfId="0" applyFont="1" applyFill="1" applyBorder="1" applyAlignment="1">
      <alignment horizontal="left" vertical="center" wrapText="1"/>
    </xf>
    <xf numFmtId="0" fontId="6" fillId="6" borderId="38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7" fillId="0" borderId="8" xfId="3" applyFont="1" applyFill="1" applyBorder="1" applyAlignment="1">
      <alignment vertical="center" wrapText="1"/>
    </xf>
    <xf numFmtId="0" fontId="7" fillId="6" borderId="8" xfId="3" applyFont="1" applyFill="1" applyBorder="1" applyAlignment="1">
      <alignment vertical="center" wrapText="1"/>
    </xf>
    <xf numFmtId="0" fontId="7" fillId="0" borderId="8" xfId="3" applyFont="1" applyFill="1" applyBorder="1" applyAlignment="1">
      <alignment horizontal="left" vertical="center" wrapText="1"/>
    </xf>
    <xf numFmtId="0" fontId="33" fillId="6" borderId="8" xfId="3" applyFont="1" applyFill="1" applyBorder="1" applyAlignment="1">
      <alignment vertical="center" wrapText="1"/>
    </xf>
    <xf numFmtId="0" fontId="3" fillId="2" borderId="31" xfId="0" applyFont="1" applyFill="1" applyBorder="1" applyAlignment="1">
      <alignment horizontal="left" vertical="center"/>
    </xf>
    <xf numFmtId="0" fontId="3" fillId="2" borderId="22" xfId="0" applyFont="1" applyFill="1" applyBorder="1" applyAlignment="1">
      <alignment horizontal="left" vertical="center"/>
    </xf>
    <xf numFmtId="0" fontId="3" fillId="2" borderId="32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37" fillId="0" borderId="41" xfId="3" applyFont="1" applyFill="1" applyBorder="1" applyAlignment="1">
      <alignment horizontal="left" vertical="center" wrapText="1"/>
    </xf>
    <xf numFmtId="0" fontId="37" fillId="0" borderId="19" xfId="3" applyFont="1" applyFill="1" applyBorder="1" applyAlignment="1">
      <alignment horizontal="left" vertical="center" wrapText="1"/>
    </xf>
    <xf numFmtId="0" fontId="37" fillId="0" borderId="42" xfId="3" applyFont="1" applyFill="1" applyBorder="1" applyAlignment="1">
      <alignment horizontal="left" vertical="center" wrapText="1"/>
    </xf>
    <xf numFmtId="0" fontId="37" fillId="0" borderId="35" xfId="3" applyFont="1" applyFill="1" applyBorder="1" applyAlignment="1">
      <alignment horizontal="left" vertical="center" wrapText="1"/>
    </xf>
    <xf numFmtId="0" fontId="37" fillId="0" borderId="0" xfId="3" applyFont="1" applyFill="1" applyBorder="1" applyAlignment="1">
      <alignment horizontal="left" vertical="center" wrapText="1"/>
    </xf>
    <xf numFmtId="0" fontId="37" fillId="0" borderId="43" xfId="3" applyFont="1" applyFill="1" applyBorder="1" applyAlignment="1">
      <alignment horizontal="left" vertical="center" wrapText="1"/>
    </xf>
    <xf numFmtId="0" fontId="37" fillId="0" borderId="36" xfId="3" applyFont="1" applyFill="1" applyBorder="1" applyAlignment="1">
      <alignment horizontal="left" vertical="center" wrapText="1"/>
    </xf>
    <xf numFmtId="0" fontId="37" fillId="0" borderId="4" xfId="3" applyFont="1" applyFill="1" applyBorder="1" applyAlignment="1">
      <alignment horizontal="left" vertical="center" wrapText="1"/>
    </xf>
    <xf numFmtId="0" fontId="37" fillId="0" borderId="37" xfId="3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/>
    </xf>
    <xf numFmtId="0" fontId="12" fillId="2" borderId="18" xfId="0" applyFont="1" applyFill="1" applyBorder="1" applyAlignment="1">
      <alignment horizontal="left" vertical="center"/>
    </xf>
    <xf numFmtId="0" fontId="35" fillId="7" borderId="17" xfId="3" applyFont="1" applyFill="1" applyBorder="1" applyAlignment="1">
      <alignment horizontal="left" vertical="center" wrapText="1"/>
    </xf>
    <xf numFmtId="0" fontId="17" fillId="0" borderId="16" xfId="3" applyFont="1" applyBorder="1" applyAlignment="1">
      <alignment horizontal="left" vertical="center" wrapText="1"/>
    </xf>
    <xf numFmtId="0" fontId="17" fillId="0" borderId="18" xfId="3" applyFont="1" applyBorder="1" applyAlignment="1">
      <alignment horizontal="left" vertical="center" wrapText="1"/>
    </xf>
    <xf numFmtId="0" fontId="33" fillId="0" borderId="8" xfId="3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21" xfId="0" applyFont="1" applyBorder="1" applyAlignment="1">
      <alignment horizontal="left" vertical="top" wrapText="1"/>
    </xf>
    <xf numFmtId="0" fontId="35" fillId="0" borderId="8" xfId="3" applyFont="1" applyBorder="1" applyAlignment="1">
      <alignment horizontal="left" vertical="center" wrapText="1"/>
    </xf>
    <xf numFmtId="0" fontId="36" fillId="0" borderId="8" xfId="3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top" wrapText="1"/>
    </xf>
    <xf numFmtId="0" fontId="2" fillId="0" borderId="22" xfId="0" applyFont="1" applyBorder="1" applyAlignment="1">
      <alignment horizontal="left" vertical="top" wrapText="1"/>
    </xf>
    <xf numFmtId="0" fontId="2" fillId="0" borderId="32" xfId="0" applyFont="1" applyBorder="1" applyAlignment="1">
      <alignment horizontal="left" vertical="top" wrapText="1"/>
    </xf>
    <xf numFmtId="0" fontId="37" fillId="0" borderId="8" xfId="3" applyFont="1" applyFill="1" applyBorder="1" applyAlignment="1">
      <alignment horizontal="left" vertical="center" wrapText="1"/>
    </xf>
    <xf numFmtId="0" fontId="2" fillId="0" borderId="33" xfId="0" applyFont="1" applyBorder="1" applyAlignment="1">
      <alignment horizontal="center" vertical="top"/>
    </xf>
    <xf numFmtId="0" fontId="6" fillId="0" borderId="22" xfId="0" applyFont="1" applyBorder="1" applyAlignment="1">
      <alignment horizontal="center"/>
    </xf>
    <xf numFmtId="0" fontId="2" fillId="0" borderId="0" xfId="0" applyFont="1" applyBorder="1" applyAlignment="1">
      <alignment horizontal="center" vertical="top"/>
    </xf>
    <xf numFmtId="0" fontId="12" fillId="2" borderId="1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left" vertical="center"/>
    </xf>
    <xf numFmtId="0" fontId="12" fillId="2" borderId="23" xfId="0" applyFont="1" applyFill="1" applyBorder="1" applyAlignment="1">
      <alignment horizontal="left" vertical="center"/>
    </xf>
    <xf numFmtId="0" fontId="12" fillId="2" borderId="27" xfId="0" applyFont="1" applyFill="1" applyBorder="1" applyAlignment="1">
      <alignment horizontal="left" vertical="center"/>
    </xf>
    <xf numFmtId="0" fontId="34" fillId="0" borderId="3" xfId="0" applyFont="1" applyBorder="1" applyAlignment="1">
      <alignment horizontal="center" wrapText="1"/>
    </xf>
    <xf numFmtId="0" fontId="4" fillId="0" borderId="35" xfId="3" applyFont="1" applyBorder="1" applyAlignment="1">
      <alignment horizontal="left"/>
    </xf>
    <xf numFmtId="0" fontId="4" fillId="0" borderId="0" xfId="3" applyFont="1" applyBorder="1" applyAlignment="1">
      <alignment horizontal="left"/>
    </xf>
    <xf numFmtId="0" fontId="7" fillId="0" borderId="1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/>
    </xf>
    <xf numFmtId="0" fontId="7" fillId="0" borderId="2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21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19" xfId="0" applyFont="1" applyBorder="1" applyAlignment="1">
      <alignment horizontal="center" vertical="top"/>
    </xf>
    <xf numFmtId="0" fontId="33" fillId="0" borderId="0" xfId="0" applyFont="1" applyBorder="1" applyAlignment="1">
      <alignment horizontal="center" vertical="top"/>
    </xf>
    <xf numFmtId="0" fontId="2" fillId="0" borderId="15" xfId="0" applyFont="1" applyBorder="1" applyAlignment="1">
      <alignment horizontal="center" vertical="justify"/>
    </xf>
    <xf numFmtId="0" fontId="2" fillId="0" borderId="57" xfId="0" applyFont="1" applyBorder="1" applyAlignment="1">
      <alignment horizontal="center" vertical="justify"/>
    </xf>
    <xf numFmtId="0" fontId="2" fillId="0" borderId="49" xfId="0" applyFont="1" applyBorder="1" applyAlignment="1">
      <alignment horizontal="center" vertical="justify"/>
    </xf>
    <xf numFmtId="0" fontId="2" fillId="0" borderId="52" xfId="0" applyFont="1" applyBorder="1" applyAlignment="1">
      <alignment horizontal="center" vertical="justify"/>
    </xf>
    <xf numFmtId="0" fontId="2" fillId="0" borderId="53" xfId="0" applyFont="1" applyBorder="1" applyAlignment="1">
      <alignment horizontal="center" vertical="justify"/>
    </xf>
    <xf numFmtId="0" fontId="2" fillId="0" borderId="44" xfId="0" applyFont="1" applyBorder="1" applyAlignment="1">
      <alignment horizontal="center" vertical="justify"/>
    </xf>
    <xf numFmtId="0" fontId="2" fillId="0" borderId="55" xfId="0" applyFont="1" applyBorder="1" applyAlignment="1">
      <alignment horizontal="center" vertical="justify"/>
    </xf>
    <xf numFmtId="0" fontId="2" fillId="0" borderId="56" xfId="0" applyFont="1" applyBorder="1" applyAlignment="1">
      <alignment horizontal="center" vertical="justify"/>
    </xf>
    <xf numFmtId="0" fontId="2" fillId="0" borderId="50" xfId="0" applyFont="1" applyBorder="1" applyAlignment="1">
      <alignment horizontal="center" vertical="justify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 wrapText="1"/>
    </xf>
    <xf numFmtId="0" fontId="41" fillId="0" borderId="0" xfId="0" applyFont="1" applyBorder="1" applyAlignment="1">
      <alignment horizontal="center" wrapText="1"/>
    </xf>
    <xf numFmtId="0" fontId="33" fillId="0" borderId="44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33" fillId="0" borderId="45" xfId="0" applyFont="1" applyBorder="1" applyAlignment="1">
      <alignment horizontal="center" vertical="center" wrapText="1"/>
    </xf>
    <xf numFmtId="0" fontId="33" fillId="0" borderId="49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12" fillId="0" borderId="47" xfId="0" applyFont="1" applyBorder="1" applyAlignment="1">
      <alignment horizontal="center" vertical="center" wrapText="1"/>
    </xf>
    <xf numFmtId="0" fontId="33" fillId="0" borderId="46" xfId="0" applyFont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right" wrapText="1"/>
    </xf>
    <xf numFmtId="0" fontId="48" fillId="0" borderId="0" xfId="0" applyFont="1" applyFill="1" applyBorder="1" applyAlignment="1">
      <alignment horizontal="right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 wrapText="1"/>
    </xf>
    <xf numFmtId="0" fontId="37" fillId="0" borderId="4" xfId="0" applyFont="1" applyBorder="1" applyAlignment="1">
      <alignment horizontal="center" wrapText="1"/>
    </xf>
    <xf numFmtId="0" fontId="40" fillId="0" borderId="0" xfId="0" applyFont="1" applyAlignment="1">
      <alignment horizontal="center" wrapText="1"/>
    </xf>
    <xf numFmtId="0" fontId="48" fillId="0" borderId="0" xfId="0" applyFont="1" applyAlignment="1">
      <alignment horizontal="right" wrapText="1"/>
    </xf>
    <xf numFmtId="0" fontId="48" fillId="0" borderId="0" xfId="0" applyFont="1" applyFill="1" applyAlignment="1">
      <alignment horizontal="right" wrapText="1"/>
    </xf>
    <xf numFmtId="0" fontId="48" fillId="0" borderId="0" xfId="0" applyFont="1" applyAlignment="1">
      <alignment wrapText="1"/>
    </xf>
    <xf numFmtId="0" fontId="47" fillId="0" borderId="0" xfId="0" applyFont="1" applyAlignment="1">
      <alignment wrapText="1"/>
    </xf>
    <xf numFmtId="0" fontId="48" fillId="3" borderId="8" xfId="0" applyFont="1" applyFill="1" applyBorder="1" applyAlignment="1">
      <alignment horizontal="center" vertical="center"/>
    </xf>
    <xf numFmtId="0" fontId="48" fillId="3" borderId="8" xfId="0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/>
    </xf>
    <xf numFmtId="0" fontId="48" fillId="0" borderId="19" xfId="0" applyFont="1" applyBorder="1" applyAlignment="1">
      <alignment horizontal="center" vertical="top"/>
    </xf>
    <xf numFmtId="0" fontId="48" fillId="0" borderId="0" xfId="0" applyFont="1" applyBorder="1" applyAlignment="1">
      <alignment horizontal="center" vertical="top"/>
    </xf>
    <xf numFmtId="0" fontId="46" fillId="0" borderId="4" xfId="0" applyFont="1" applyBorder="1" applyAlignment="1">
      <alignment horizontal="left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0" fontId="42" fillId="0" borderId="0" xfId="0" applyFont="1" applyBorder="1" applyAlignment="1">
      <alignment horizontal="center" wrapText="1"/>
    </xf>
    <xf numFmtId="0" fontId="44" fillId="3" borderId="8" xfId="0" applyFont="1" applyFill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 wrapText="1"/>
    </xf>
    <xf numFmtId="0" fontId="46" fillId="0" borderId="4" xfId="0" applyFont="1" applyBorder="1" applyAlignment="1">
      <alignment horizontal="center"/>
    </xf>
    <xf numFmtId="0" fontId="42" fillId="0" borderId="4" xfId="0" applyFont="1" applyBorder="1" applyAlignment="1">
      <alignment horizontal="center" wrapText="1"/>
    </xf>
    <xf numFmtId="0" fontId="33" fillId="0" borderId="4" xfId="0" applyFont="1" applyBorder="1" applyAlignment="1">
      <alignment horizontal="left"/>
    </xf>
    <xf numFmtId="0" fontId="33" fillId="0" borderId="0" xfId="0" applyFont="1" applyBorder="1" applyAlignment="1">
      <alignment horizontal="left" vertical="top"/>
    </xf>
    <xf numFmtId="0" fontId="32" fillId="0" borderId="8" xfId="0" applyFont="1" applyBorder="1" applyAlignment="1">
      <alignment vertical="center" wrapText="1"/>
    </xf>
    <xf numFmtId="0" fontId="44" fillId="0" borderId="8" xfId="0" applyFont="1" applyBorder="1" applyAlignment="1">
      <alignment vertical="center" wrapText="1"/>
    </xf>
    <xf numFmtId="0" fontId="9" fillId="0" borderId="20" xfId="0" applyFont="1" applyBorder="1"/>
    <xf numFmtId="0" fontId="6" fillId="0" borderId="1" xfId="0" applyFont="1" applyBorder="1" applyAlignment="1">
      <alignment vertical="center" wrapText="1"/>
    </xf>
    <xf numFmtId="0" fontId="6" fillId="2" borderId="20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0" borderId="23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6" xfId="0" applyFont="1" applyBorder="1" applyAlignment="1">
      <alignment horizontal="center" vertical="top"/>
    </xf>
    <xf numFmtId="0" fontId="6" fillId="0" borderId="17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6" fillId="0" borderId="18" xfId="0" applyFont="1" applyFill="1" applyBorder="1" applyAlignment="1">
      <alignment horizontal="left" vertical="center" wrapText="1"/>
    </xf>
    <xf numFmtId="4" fontId="7" fillId="6" borderId="15" xfId="0" applyNumberFormat="1" applyFont="1" applyFill="1" applyBorder="1" applyAlignment="1">
      <alignment horizontal="center" vertical="center"/>
    </xf>
    <xf numFmtId="4" fontId="7" fillId="6" borderId="57" xfId="0" applyNumberFormat="1" applyFont="1" applyFill="1" applyBorder="1" applyAlignment="1">
      <alignment horizontal="center" vertical="center"/>
    </xf>
    <xf numFmtId="4" fontId="7" fillId="6" borderId="49" xfId="0" applyNumberFormat="1" applyFont="1" applyFill="1" applyBorder="1" applyAlignment="1">
      <alignment horizontal="center" vertical="center"/>
    </xf>
    <xf numFmtId="0" fontId="7" fillId="6" borderId="49" xfId="0" applyFont="1" applyFill="1" applyBorder="1" applyAlignment="1">
      <alignment horizontal="left" vertical="center" wrapText="1"/>
    </xf>
    <xf numFmtId="0" fontId="7" fillId="6" borderId="17" xfId="0" applyFont="1" applyFill="1" applyBorder="1" applyAlignment="1">
      <alignment horizontal="left" vertical="top" wrapText="1"/>
    </xf>
    <xf numFmtId="0" fontId="7" fillId="6" borderId="16" xfId="0" applyFont="1" applyFill="1" applyBorder="1" applyAlignment="1">
      <alignment horizontal="left" vertical="top" wrapText="1"/>
    </xf>
    <xf numFmtId="0" fontId="7" fillId="6" borderId="18" xfId="0" applyFont="1" applyFill="1" applyBorder="1" applyAlignment="1">
      <alignment horizontal="left" vertical="top" wrapText="1"/>
    </xf>
    <xf numFmtId="49" fontId="7" fillId="6" borderId="54" xfId="0" applyNumberFormat="1" applyFont="1" applyFill="1" applyBorder="1" applyAlignment="1">
      <alignment horizontal="left" vertical="center" wrapText="1"/>
    </xf>
    <xf numFmtId="49" fontId="7" fillId="6" borderId="64" xfId="0" applyNumberFormat="1" applyFont="1" applyFill="1" applyBorder="1" applyAlignment="1">
      <alignment horizontal="left" vertical="center" wrapText="1"/>
    </xf>
    <xf numFmtId="49" fontId="7" fillId="6" borderId="65" xfId="0" applyNumberFormat="1" applyFont="1" applyFill="1" applyBorder="1" applyAlignment="1">
      <alignment horizontal="left" vertical="center" wrapText="1"/>
    </xf>
    <xf numFmtId="49" fontId="7" fillId="6" borderId="66" xfId="0" applyNumberFormat="1" applyFont="1" applyFill="1" applyBorder="1" applyAlignment="1">
      <alignment horizontal="left" vertical="center" wrapText="1"/>
    </xf>
    <xf numFmtId="0" fontId="7" fillId="6" borderId="15" xfId="0" applyFont="1" applyFill="1" applyBorder="1" applyAlignment="1">
      <alignment horizontal="left" vertical="center" wrapText="1"/>
    </xf>
    <xf numFmtId="0" fontId="7" fillId="6" borderId="17" xfId="0" applyFont="1" applyFill="1" applyBorder="1" applyAlignment="1">
      <alignment horizontal="left" vertical="center" wrapText="1"/>
    </xf>
    <xf numFmtId="0" fontId="7" fillId="6" borderId="16" xfId="0" applyFont="1" applyFill="1" applyBorder="1" applyAlignment="1">
      <alignment horizontal="left" vertical="center" wrapText="1"/>
    </xf>
    <xf numFmtId="0" fontId="7" fillId="6" borderId="18" xfId="0" applyFont="1" applyFill="1" applyBorder="1" applyAlignment="1">
      <alignment horizontal="left" vertical="center" wrapText="1"/>
    </xf>
    <xf numFmtId="0" fontId="7" fillId="6" borderId="8" xfId="0" applyFont="1" applyFill="1" applyBorder="1" applyAlignment="1">
      <alignment horizontal="left" vertical="center" wrapText="1"/>
    </xf>
    <xf numFmtId="49" fontId="7" fillId="6" borderId="67" xfId="0" applyNumberFormat="1" applyFont="1" applyFill="1" applyBorder="1" applyAlignment="1">
      <alignment horizontal="left" vertical="center" wrapText="1"/>
    </xf>
    <xf numFmtId="49" fontId="7" fillId="6" borderId="22" xfId="0" applyNumberFormat="1" applyFont="1" applyFill="1" applyBorder="1" applyAlignment="1">
      <alignment horizontal="left" vertical="center" wrapText="1"/>
    </xf>
    <xf numFmtId="49" fontId="7" fillId="6" borderId="32" xfId="0" applyNumberFormat="1" applyFont="1" applyFill="1" applyBorder="1" applyAlignment="1">
      <alignment horizontal="left" vertical="center" wrapText="1"/>
    </xf>
    <xf numFmtId="0" fontId="54" fillId="6" borderId="26" xfId="0" applyFont="1" applyFill="1" applyBorder="1" applyAlignment="1">
      <alignment vertical="top" wrapText="1"/>
    </xf>
    <xf numFmtId="0" fontId="54" fillId="6" borderId="23" xfId="0" applyFont="1" applyFill="1" applyBorder="1" applyAlignment="1">
      <alignment vertical="top" wrapText="1"/>
    </xf>
    <xf numFmtId="0" fontId="54" fillId="6" borderId="27" xfId="0" applyFont="1" applyFill="1" applyBorder="1" applyAlignment="1">
      <alignment vertical="top" wrapText="1"/>
    </xf>
    <xf numFmtId="0" fontId="7" fillId="6" borderId="17" xfId="0" applyFont="1" applyFill="1" applyBorder="1" applyAlignment="1">
      <alignment vertical="center" wrapText="1"/>
    </xf>
    <xf numFmtId="0" fontId="7" fillId="6" borderId="16" xfId="0" applyFont="1" applyFill="1" applyBorder="1" applyAlignment="1">
      <alignment vertical="center" wrapText="1"/>
    </xf>
    <xf numFmtId="0" fontId="7" fillId="6" borderId="18" xfId="0" applyFont="1" applyFill="1" applyBorder="1" applyAlignment="1">
      <alignment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/>
    </xf>
    <xf numFmtId="0" fontId="2" fillId="0" borderId="20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justify"/>
    </xf>
    <xf numFmtId="0" fontId="4" fillId="0" borderId="19" xfId="0" applyFont="1" applyBorder="1" applyAlignment="1">
      <alignment horizontal="center" vertical="top"/>
    </xf>
    <xf numFmtId="0" fontId="33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70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vertical="center" wrapText="1"/>
    </xf>
    <xf numFmtId="0" fontId="6" fillId="0" borderId="21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0" borderId="22" xfId="0" applyFont="1" applyBorder="1" applyAlignment="1">
      <alignment horizontal="center" vertical="top"/>
    </xf>
    <xf numFmtId="0" fontId="32" fillId="0" borderId="71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7" fillId="0" borderId="71" xfId="0" applyFont="1" applyFill="1" applyBorder="1" applyAlignment="1">
      <alignment vertical="center" wrapText="1"/>
    </xf>
    <xf numFmtId="0" fontId="44" fillId="0" borderId="16" xfId="0" applyFont="1" applyFill="1" applyBorder="1" applyAlignment="1">
      <alignment vertical="center" wrapText="1"/>
    </xf>
    <xf numFmtId="0" fontId="44" fillId="0" borderId="18" xfId="0" applyFont="1" applyFill="1" applyBorder="1" applyAlignment="1">
      <alignment vertical="center" wrapText="1"/>
    </xf>
    <xf numFmtId="0" fontId="7" fillId="0" borderId="71" xfId="0" applyFont="1" applyFill="1" applyBorder="1" applyAlignment="1">
      <alignment horizontal="left" vertical="center" wrapText="1"/>
    </xf>
    <xf numFmtId="0" fontId="44" fillId="0" borderId="16" xfId="0" applyFont="1" applyFill="1" applyBorder="1" applyAlignment="1">
      <alignment horizontal="left" vertical="center" wrapText="1"/>
    </xf>
    <xf numFmtId="0" fontId="44" fillId="0" borderId="18" xfId="0" applyFont="1" applyFill="1" applyBorder="1" applyAlignment="1">
      <alignment horizontal="left" vertical="center" wrapText="1"/>
    </xf>
    <xf numFmtId="0" fontId="6" fillId="0" borderId="31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6" fillId="0" borderId="72" xfId="0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/>
    </xf>
    <xf numFmtId="0" fontId="31" fillId="3" borderId="8" xfId="0" applyFont="1" applyFill="1" applyBorder="1" applyAlignment="1">
      <alignment horizontal="center" vertical="center"/>
    </xf>
    <xf numFmtId="0" fontId="31" fillId="3" borderId="8" xfId="0" applyFont="1" applyFill="1" applyBorder="1" applyAlignment="1">
      <alignment horizontal="center" vertical="center" wrapText="1"/>
    </xf>
    <xf numFmtId="0" fontId="46" fillId="3" borderId="46" xfId="0" applyFont="1" applyFill="1" applyBorder="1" applyAlignment="1">
      <alignment horizontal="center" vertical="center" wrapText="1"/>
    </xf>
    <xf numFmtId="0" fontId="46" fillId="3" borderId="34" xfId="0" applyFont="1" applyFill="1" applyBorder="1" applyAlignment="1">
      <alignment horizontal="center" vertical="center"/>
    </xf>
    <xf numFmtId="0" fontId="46" fillId="3" borderId="47" xfId="0" applyFont="1" applyFill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0" fillId="0" borderId="4" xfId="0" applyBorder="1" applyAlignment="1">
      <alignment horizontal="center" wrapText="1"/>
    </xf>
    <xf numFmtId="0" fontId="46" fillId="3" borderId="73" xfId="0" applyFont="1" applyFill="1" applyBorder="1" applyAlignment="1">
      <alignment horizontal="center" vertical="center"/>
    </xf>
    <xf numFmtId="0" fontId="46" fillId="3" borderId="74" xfId="0" applyFont="1" applyFill="1" applyBorder="1" applyAlignment="1">
      <alignment horizontal="center" vertical="center"/>
    </xf>
    <xf numFmtId="0" fontId="46" fillId="3" borderId="45" xfId="0" applyFont="1" applyFill="1" applyBorder="1" applyAlignment="1">
      <alignment horizontal="center" vertical="center" wrapText="1"/>
    </xf>
    <xf numFmtId="0" fontId="46" fillId="3" borderId="49" xfId="0" applyFont="1" applyFill="1" applyBorder="1" applyAlignment="1">
      <alignment horizontal="center" vertical="center" wrapText="1"/>
    </xf>
    <xf numFmtId="0" fontId="0" fillId="0" borderId="0" xfId="0"/>
    <xf numFmtId="0" fontId="41" fillId="3" borderId="8" xfId="0" applyFont="1" applyFill="1" applyBorder="1" applyAlignment="1">
      <alignment horizontal="center" vertical="center"/>
    </xf>
    <xf numFmtId="0" fontId="44" fillId="0" borderId="8" xfId="0" applyFont="1" applyFill="1" applyBorder="1" applyAlignment="1">
      <alignment vertical="center" wrapText="1"/>
    </xf>
    <xf numFmtId="0" fontId="41" fillId="3" borderId="8" xfId="0" applyFont="1" applyFill="1" applyBorder="1" applyAlignment="1">
      <alignment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44" fillId="0" borderId="8" xfId="0" applyFont="1" applyFill="1" applyBorder="1" applyAlignment="1">
      <alignment horizontal="left" vertical="center" wrapText="1"/>
    </xf>
    <xf numFmtId="0" fontId="46" fillId="0" borderId="8" xfId="0" applyFont="1" applyBorder="1" applyAlignment="1">
      <alignment horizontal="left" vertical="center" wrapText="1"/>
    </xf>
  </cellXfs>
  <cellStyles count="103">
    <cellStyle name="Excel Built-in Normal" xfId="1"/>
    <cellStyle name="Денежный 2" xfId="2"/>
    <cellStyle name="Обычный" xfId="0" builtinId="0"/>
    <cellStyle name="Обычный 2" xfId="3"/>
    <cellStyle name="Обычный 2 2" xfId="4"/>
    <cellStyle name="Обычный 2 3" xfId="5"/>
    <cellStyle name="Обычный 2_Приложение 8 (ВР 600)" xfId="6"/>
    <cellStyle name="Обычный 3" xfId="7"/>
    <cellStyle name="Обычный 3 10" xfId="67"/>
    <cellStyle name="Обычный 3 11" xfId="63"/>
    <cellStyle name="Обычный 3 12" xfId="72"/>
    <cellStyle name="Обычный 3 13" xfId="84"/>
    <cellStyle name="Обычный 3 14" xfId="64"/>
    <cellStyle name="Обычный 3 15" xfId="78"/>
    <cellStyle name="Обычный 3 16" xfId="93"/>
    <cellStyle name="Обычный 3 17" xfId="90"/>
    <cellStyle name="Обычный 3 2" xfId="8"/>
    <cellStyle name="Обычный 3 2 10" xfId="73"/>
    <cellStyle name="Обычный 3 2 11" xfId="80"/>
    <cellStyle name="Обычный 3 2 12" xfId="71"/>
    <cellStyle name="Обычный 3 2 13" xfId="77"/>
    <cellStyle name="Обычный 3 2 14" xfId="92"/>
    <cellStyle name="Обычный 3 2 15" xfId="94"/>
    <cellStyle name="Обычный 3 2 2" xfId="9"/>
    <cellStyle name="Обычный 3 2 3" xfId="10"/>
    <cellStyle name="Обычный 3 2 3 10" xfId="75"/>
    <cellStyle name="Обычный 3 2 3 11" xfId="76"/>
    <cellStyle name="Обычный 3 2 3 12" xfId="91"/>
    <cellStyle name="Обычный 3 2 3 13" xfId="99"/>
    <cellStyle name="Обычный 3 2 3 2" xfId="38"/>
    <cellStyle name="Обычный 3 2 3 3" xfId="43"/>
    <cellStyle name="Обычный 3 2 3 4" xfId="41"/>
    <cellStyle name="Обычный 3 2 3 5" xfId="44"/>
    <cellStyle name="Обычный 3 2 3 6" xfId="32"/>
    <cellStyle name="Обычный 3 2 3 7" xfId="50"/>
    <cellStyle name="Обычный 3 2 3 8" xfId="74"/>
    <cellStyle name="Обычный 3 2 3 9" xfId="79"/>
    <cellStyle name="Обычный 3 2 4" xfId="36"/>
    <cellStyle name="Обычный 3 2 5" xfId="45"/>
    <cellStyle name="Обычный 3 2 6" xfId="39"/>
    <cellStyle name="Обычный 3 2 7" xfId="51"/>
    <cellStyle name="Обычный 3 2 8" xfId="59"/>
    <cellStyle name="Обычный 3 2 9" xfId="56"/>
    <cellStyle name="Обычный 3 2_$158869_01d" xfId="11"/>
    <cellStyle name="Обычный 3 3" xfId="12"/>
    <cellStyle name="Обычный 3 3 2" xfId="13"/>
    <cellStyle name="Обычный 3 4" xfId="14"/>
    <cellStyle name="Обычный 3 5" xfId="15"/>
    <cellStyle name="Обычный 3 6" xfId="35"/>
    <cellStyle name="Обычный 3 7" xfId="49"/>
    <cellStyle name="Обычный 3 8" xfId="37"/>
    <cellStyle name="Обычный 3 9" xfId="52"/>
    <cellStyle name="Обычный 3_$158869_01d" xfId="16"/>
    <cellStyle name="Обычный 4" xfId="17"/>
    <cellStyle name="Обычный 4 2" xfId="18"/>
    <cellStyle name="Обычный 4_00" xfId="19"/>
    <cellStyle name="Обычный 5" xfId="20"/>
    <cellStyle name="Обычный 5 10" xfId="81"/>
    <cellStyle name="Обычный 5 11" xfId="53"/>
    <cellStyle name="Обычный 5 12" xfId="86"/>
    <cellStyle name="Обычный 5 13" xfId="96"/>
    <cellStyle name="Обычный 5 14" xfId="85"/>
    <cellStyle name="Обычный 5 15" xfId="100"/>
    <cellStyle name="Обычный 5 2" xfId="21"/>
    <cellStyle name="Обычный 5 2 10" xfId="82"/>
    <cellStyle name="Обычный 5 2 11" xfId="42"/>
    <cellStyle name="Обычный 5 2 12" xfId="89"/>
    <cellStyle name="Обычный 5 2 13" xfId="97"/>
    <cellStyle name="Обычный 5 2 14" xfId="95"/>
    <cellStyle name="Обычный 5 2 15" xfId="101"/>
    <cellStyle name="Обычный 5 2 2" xfId="22"/>
    <cellStyle name="Обычный 5 2 2 10" xfId="40"/>
    <cellStyle name="Обычный 5 2 2 11" xfId="87"/>
    <cellStyle name="Обычный 5 2 2 12" xfId="98"/>
    <cellStyle name="Обычный 5 2 2 13" xfId="88"/>
    <cellStyle name="Обычный 5 2 2 14" xfId="102"/>
    <cellStyle name="Обычный 5 2 2 2" xfId="23"/>
    <cellStyle name="Обычный 5 2 2 3" xfId="48"/>
    <cellStyle name="Обычный 5 2 2 4" xfId="31"/>
    <cellStyle name="Обычный 5 2 2 5" xfId="60"/>
    <cellStyle name="Обычный 5 2 2 6" xfId="66"/>
    <cellStyle name="Обычный 5 2 2 7" xfId="65"/>
    <cellStyle name="Обычный 5 2 2 8" xfId="70"/>
    <cellStyle name="Обычный 5 2 2 9" xfId="83"/>
    <cellStyle name="Обычный 5 2 2_$158869_01d" xfId="24"/>
    <cellStyle name="Обычный 5 2 3" xfId="25"/>
    <cellStyle name="Обычный 5 2 4" xfId="47"/>
    <cellStyle name="Обычный 5 2 5" xfId="33"/>
    <cellStyle name="Обычный 5 2 6" xfId="55"/>
    <cellStyle name="Обычный 5 2 7" xfId="58"/>
    <cellStyle name="Обычный 5 2 8" xfId="62"/>
    <cellStyle name="Обычный 5 2 9" xfId="69"/>
    <cellStyle name="Обычный 5 2_$158869_01d" xfId="26"/>
    <cellStyle name="Обычный 5 3" xfId="27"/>
    <cellStyle name="Обычный 5 4" xfId="46"/>
    <cellStyle name="Обычный 5 5" xfId="34"/>
    <cellStyle name="Обычный 5 6" xfId="54"/>
    <cellStyle name="Обычный 5 7" xfId="57"/>
    <cellStyle name="Обычный 5 8" xfId="61"/>
    <cellStyle name="Обычный 5 9" xfId="68"/>
    <cellStyle name="Обычный 5_$158869_01d" xfId="28"/>
    <cellStyle name="Обычный 6" xfId="29"/>
    <cellStyle name="Обычный 7" xfId="3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4BD5E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externalLink" Target="externalLinks/externalLink2.xml"/><Relationship Id="rId20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0</xdr:colOff>
      <xdr:row>29</xdr:row>
      <xdr:rowOff>3365479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9858375" cy="77660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13\&#1087;&#1072;&#1087;&#1082;&#1072;%20&#1086;&#1073;&#1084;&#1077;&#1085;&#1072;\r%20j\&#1056;&#1072;&#1089;&#1095;&#1077;&#1090;&#1099;%20&#1082;%20&#1054;&#1041;&#1040;&#1057;&#1057;&#1072;&#1084;%202014-2016%20(&#1073;&#1102;&#1076;&#1078;&#1077;&#1090;&#1085;&#1099;&#1077;)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13\&#1087;&#1072;&#1087;&#1082;&#1072;%20&#1086;&#1073;&#1084;&#1077;&#1085;&#1072;\Documents%20and%20Settings\Admin\&#1056;&#1072;&#1073;&#1086;&#1095;&#1080;&#1081;%20&#1089;&#1090;&#1086;&#1083;\&#1055;&#1083;&#1072;&#1085;%20&#1060;&#1061;&#1044;%202014-2016\&#1056;&#1072;&#1089;&#1095;&#1077;&#1090;&#1099;%20&#1082;%20&#1054;&#1041;&#1040;&#1057;&#1057;&#1072;&#1084;%202014-2016%20(&#1073;&#1102;&#1076;&#1078;&#1077;&#1090;&#1085;&#1099;&#1077;)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ПЛАН СУБСИДИЙ И РАСХОДОВ"/>
      <sheetName val="210"/>
      <sheetName val="211"/>
      <sheetName val="212"/>
      <sheetName val="2120100"/>
      <sheetName val="расчет к 2120100"/>
      <sheetName val="2120200"/>
      <sheetName val="213"/>
      <sheetName val="220"/>
      <sheetName val="221"/>
      <sheetName val="222"/>
      <sheetName val="223"/>
      <sheetName val="224"/>
      <sheetName val="2240001"/>
      <sheetName val="225"/>
      <sheetName val="226"/>
      <sheetName val="2260200"/>
      <sheetName val="форма к ОБАССам № 2"/>
      <sheetName val="260"/>
      <sheetName val="262"/>
      <sheetName val="263"/>
      <sheetName val="2630100"/>
      <sheetName val="290"/>
      <sheetName val="2900200"/>
      <sheetName val="2900300"/>
      <sheetName val="2900400"/>
      <sheetName val="340"/>
      <sheetName val="310"/>
      <sheetName val="3100001"/>
      <sheetName val="3400001"/>
      <sheetName val="3400002"/>
      <sheetName val="3400003"/>
      <sheetName val="ГСМ"/>
      <sheetName val="мяг.инв. ПНИ ДИ ЦСОН"/>
      <sheetName val="мяг.инв. (Орленок)"/>
      <sheetName val="мяг.инв. (ДДИ)"/>
      <sheetName val="канц.тов."/>
      <sheetName val="пр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A4" t="str">
            <v>государственное бюджетное учреждение социального обслуживания "Новоалександровский комплексный центр социального обслуживания населения"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0"/>
      <sheetName val="211"/>
      <sheetName val="212"/>
      <sheetName val="2120100"/>
      <sheetName val="расчет к 2120100"/>
      <sheetName val="2120200"/>
      <sheetName val="213"/>
      <sheetName val="220"/>
      <sheetName val="221"/>
      <sheetName val="222"/>
      <sheetName val="223"/>
      <sheetName val="224"/>
      <sheetName val="2240001"/>
      <sheetName val="225"/>
      <sheetName val="226"/>
      <sheetName val="2260200"/>
      <sheetName val="форма к ОБАССам № 2"/>
      <sheetName val="260"/>
      <sheetName val="262"/>
      <sheetName val="263"/>
      <sheetName val="2630100"/>
      <sheetName val="290"/>
      <sheetName val="2900200"/>
      <sheetName val="2900300"/>
      <sheetName val="2900400"/>
      <sheetName val="310"/>
      <sheetName val="3100001"/>
      <sheetName val="340"/>
      <sheetName val="3400001"/>
      <sheetName val="3400002"/>
      <sheetName val="3400003"/>
      <sheetName val="ГСМ"/>
      <sheetName val="мяг.инв. ПНИ ДИ ЦСОН"/>
      <sheetName val="мяг.инв. (Орленок)"/>
      <sheetName val="мяг.инв. (ДДИ)"/>
      <sheetName val="канц.тов."/>
      <sheetName val="пр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4" t="str">
            <v>государственное бюджетное учреждение социального обслуживания "Новоалександровский комплексный центр социального обслуживания населения"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570"/>
  <sheetViews>
    <sheetView tabSelected="1" view="pageBreakPreview" topLeftCell="A23" zoomScaleSheetLayoutView="100" workbookViewId="0">
      <selection activeCell="A17" sqref="A17"/>
    </sheetView>
  </sheetViews>
  <sheetFormatPr defaultColWidth="0" defaultRowHeight="12.75" x14ac:dyDescent="0.2"/>
  <cols>
    <col min="1" max="1" width="40.140625" style="456" customWidth="1"/>
    <col min="2" max="5" width="14.7109375" style="456" customWidth="1"/>
    <col min="6" max="6" width="19.5703125" style="456" customWidth="1"/>
    <col min="7" max="8" width="14.7109375" style="456" customWidth="1"/>
    <col min="9" max="9" width="0.140625" style="454" hidden="1" customWidth="1"/>
    <col min="10" max="109" width="0.85546875" style="454" hidden="1" customWidth="1"/>
    <col min="110" max="16384" width="0.85546875" style="454" hidden="1"/>
  </cols>
  <sheetData>
    <row r="1" spans="6:14" s="455" customFormat="1" ht="17.25" customHeight="1" x14ac:dyDescent="0.25">
      <c r="F1" s="504" t="s">
        <v>323</v>
      </c>
      <c r="G1" s="504"/>
      <c r="H1" s="504"/>
      <c r="I1" s="454"/>
      <c r="J1" s="454"/>
      <c r="K1" s="454"/>
      <c r="L1" s="454"/>
      <c r="M1" s="454"/>
      <c r="N1" s="454"/>
    </row>
    <row r="2" spans="6:14" s="455" customFormat="1" ht="15.75" hidden="1" x14ac:dyDescent="0.25">
      <c r="F2" s="456"/>
      <c r="G2" s="512"/>
      <c r="H2" s="512"/>
      <c r="I2" s="512"/>
      <c r="J2" s="512"/>
      <c r="K2" s="512"/>
      <c r="L2" s="512"/>
      <c r="M2" s="512"/>
      <c r="N2" s="512"/>
    </row>
    <row r="3" spans="6:14" s="455" customFormat="1" ht="66" customHeight="1" x14ac:dyDescent="0.25">
      <c r="F3" s="509" t="s">
        <v>444</v>
      </c>
      <c r="G3" s="509"/>
      <c r="H3" s="509"/>
      <c r="I3" s="457"/>
      <c r="J3" s="457"/>
      <c r="K3" s="457"/>
      <c r="L3" s="457"/>
      <c r="M3" s="457"/>
      <c r="N3" s="457"/>
    </row>
    <row r="4" spans="6:14" s="455" customFormat="1" ht="9.75" customHeight="1" x14ac:dyDescent="0.25">
      <c r="F4" s="458"/>
      <c r="G4" s="458"/>
      <c r="H4" s="458"/>
      <c r="I4" s="457"/>
      <c r="J4" s="457"/>
      <c r="K4" s="457"/>
      <c r="L4" s="457"/>
      <c r="M4" s="457"/>
      <c r="N4" s="457"/>
    </row>
    <row r="5" spans="6:14" s="455" customFormat="1" ht="15.75" x14ac:dyDescent="0.25">
      <c r="F5" s="505" t="s">
        <v>443</v>
      </c>
      <c r="G5" s="505"/>
      <c r="H5" s="505"/>
      <c r="I5" s="505"/>
      <c r="J5" s="505"/>
      <c r="K5" s="505"/>
      <c r="L5" s="505"/>
      <c r="M5" s="505"/>
      <c r="N5" s="505"/>
    </row>
    <row r="6" spans="6:14" s="455" customFormat="1" ht="15.75" x14ac:dyDescent="0.25">
      <c r="F6" s="505" t="s">
        <v>412</v>
      </c>
      <c r="G6" s="505"/>
      <c r="H6" s="505"/>
      <c r="I6" s="505"/>
      <c r="J6" s="505"/>
      <c r="K6" s="505"/>
      <c r="L6" s="505"/>
      <c r="M6" s="505"/>
      <c r="N6" s="505"/>
    </row>
    <row r="7" spans="6:14" s="455" customFormat="1" ht="6.75" customHeight="1" x14ac:dyDescent="0.25">
      <c r="F7" s="459"/>
      <c r="G7" s="459"/>
      <c r="H7" s="459"/>
      <c r="I7" s="459"/>
      <c r="J7" s="459"/>
      <c r="K7" s="459"/>
      <c r="L7" s="459"/>
      <c r="M7" s="459"/>
      <c r="N7" s="459"/>
    </row>
    <row r="8" spans="6:14" s="455" customFormat="1" ht="15.75" hidden="1" x14ac:dyDescent="0.25">
      <c r="F8" s="459"/>
      <c r="G8" s="459"/>
      <c r="H8" s="459"/>
      <c r="I8" s="459"/>
      <c r="J8" s="459"/>
      <c r="K8" s="459"/>
      <c r="L8" s="459"/>
      <c r="M8" s="459"/>
      <c r="N8" s="459"/>
    </row>
    <row r="9" spans="6:14" s="455" customFormat="1" ht="15.75" hidden="1" x14ac:dyDescent="0.25">
      <c r="F9" s="459"/>
      <c r="G9" s="459"/>
      <c r="H9" s="459"/>
      <c r="I9" s="459"/>
      <c r="J9" s="459"/>
      <c r="K9" s="459"/>
      <c r="L9" s="459"/>
      <c r="M9" s="459"/>
      <c r="N9" s="459"/>
    </row>
    <row r="10" spans="6:14" s="455" customFormat="1" ht="15.75" hidden="1" x14ac:dyDescent="0.25">
      <c r="F10" s="459"/>
      <c r="G10" s="459"/>
      <c r="H10" s="459"/>
      <c r="I10" s="459"/>
      <c r="J10" s="459"/>
      <c r="K10" s="459"/>
      <c r="L10" s="459"/>
      <c r="M10" s="459"/>
      <c r="N10" s="459"/>
    </row>
    <row r="11" spans="6:14" s="455" customFormat="1" ht="15.75" hidden="1" x14ac:dyDescent="0.25">
      <c r="F11" s="459"/>
      <c r="G11" s="459"/>
      <c r="H11" s="459"/>
      <c r="I11" s="459"/>
      <c r="J11" s="459"/>
      <c r="K11" s="459"/>
      <c r="L11" s="459"/>
      <c r="M11" s="459"/>
      <c r="N11" s="459"/>
    </row>
    <row r="12" spans="6:14" s="455" customFormat="1" ht="15.75" hidden="1" x14ac:dyDescent="0.25">
      <c r="F12" s="459"/>
      <c r="G12" s="459"/>
      <c r="H12" s="459"/>
      <c r="I12" s="459"/>
      <c r="J12" s="459"/>
      <c r="K12" s="459"/>
      <c r="L12" s="459"/>
      <c r="M12" s="459"/>
      <c r="N12" s="459"/>
    </row>
    <row r="13" spans="6:14" s="455" customFormat="1" ht="15.75" hidden="1" x14ac:dyDescent="0.25">
      <c r="F13" s="459"/>
      <c r="G13" s="459"/>
      <c r="H13" s="459"/>
      <c r="I13" s="459"/>
      <c r="J13" s="459"/>
      <c r="K13" s="459"/>
      <c r="L13" s="459"/>
      <c r="M13" s="459"/>
      <c r="N13" s="459"/>
    </row>
    <row r="14" spans="6:14" s="455" customFormat="1" ht="15.75" hidden="1" x14ac:dyDescent="0.25">
      <c r="F14" s="459"/>
      <c r="G14" s="459"/>
      <c r="H14" s="459"/>
      <c r="I14" s="459"/>
      <c r="J14" s="459"/>
      <c r="K14" s="459"/>
      <c r="L14" s="459"/>
      <c r="M14" s="459"/>
      <c r="N14" s="459"/>
    </row>
    <row r="15" spans="6:14" s="455" customFormat="1" ht="15.75" hidden="1" x14ac:dyDescent="0.25">
      <c r="F15" s="459"/>
      <c r="G15" s="459"/>
      <c r="H15" s="459"/>
      <c r="I15" s="459"/>
      <c r="J15" s="459"/>
      <c r="K15" s="459"/>
      <c r="L15" s="459"/>
      <c r="M15" s="459"/>
      <c r="N15" s="459"/>
    </row>
    <row r="16" spans="6:14" s="455" customFormat="1" ht="15.75" hidden="1" x14ac:dyDescent="0.25">
      <c r="F16" s="459"/>
      <c r="G16" s="459"/>
      <c r="H16" s="459"/>
      <c r="I16" s="459"/>
      <c r="J16" s="459"/>
      <c r="K16" s="459"/>
      <c r="L16" s="459"/>
      <c r="M16" s="459"/>
      <c r="N16" s="459"/>
    </row>
    <row r="17" spans="1:14" s="455" customFormat="1" ht="15.75" x14ac:dyDescent="0.25">
      <c r="G17" s="523"/>
      <c r="H17" s="523"/>
      <c r="I17" s="523"/>
      <c r="J17" s="523"/>
      <c r="K17" s="523"/>
      <c r="L17" s="523"/>
      <c r="M17" s="523"/>
      <c r="N17" s="523"/>
    </row>
    <row r="18" spans="1:14" s="455" customFormat="1" ht="12.75" customHeight="1" x14ac:dyDescent="0.25">
      <c r="B18" s="508" t="s">
        <v>968</v>
      </c>
      <c r="C18" s="508"/>
      <c r="D18" s="508"/>
      <c r="E18" s="508"/>
      <c r="G18" s="460"/>
      <c r="H18" s="461"/>
      <c r="I18" s="455" t="s">
        <v>31</v>
      </c>
    </row>
    <row r="19" spans="1:14" s="455" customFormat="1" ht="15.75" x14ac:dyDescent="0.25">
      <c r="B19" s="508" t="s">
        <v>413</v>
      </c>
      <c r="C19" s="508"/>
      <c r="D19" s="508"/>
      <c r="E19" s="508"/>
    </row>
    <row r="20" spans="1:14" s="462" customFormat="1" ht="15.75" x14ac:dyDescent="0.25">
      <c r="B20" s="463"/>
      <c r="C20" s="464"/>
      <c r="H20" s="510" t="s">
        <v>33</v>
      </c>
      <c r="I20" s="510"/>
      <c r="J20" s="510"/>
      <c r="K20" s="510"/>
      <c r="L20" s="510"/>
      <c r="M20" s="510"/>
      <c r="N20" s="510"/>
    </row>
    <row r="21" spans="1:14" s="455" customFormat="1" ht="15.75" x14ac:dyDescent="0.25">
      <c r="H21" s="510"/>
      <c r="I21" s="510"/>
      <c r="J21" s="510"/>
      <c r="K21" s="510"/>
      <c r="L21" s="510"/>
      <c r="M21" s="510"/>
      <c r="N21" s="510"/>
    </row>
    <row r="22" spans="1:14" s="455" customFormat="1" ht="12.75" customHeight="1" x14ac:dyDescent="0.25">
      <c r="B22" s="460"/>
      <c r="C22" s="461"/>
      <c r="G22" s="461" t="s">
        <v>34</v>
      </c>
      <c r="H22" s="511"/>
      <c r="I22" s="511"/>
      <c r="J22" s="511"/>
      <c r="K22" s="511"/>
      <c r="L22" s="511"/>
      <c r="M22" s="511"/>
      <c r="N22" s="511"/>
    </row>
    <row r="23" spans="1:14" s="455" customFormat="1" ht="18" customHeight="1" x14ac:dyDescent="0.25">
      <c r="A23" s="455" t="s">
        <v>35</v>
      </c>
      <c r="G23" s="461" t="s">
        <v>36</v>
      </c>
      <c r="H23" s="511"/>
      <c r="I23" s="511"/>
      <c r="J23" s="511"/>
      <c r="K23" s="511"/>
      <c r="L23" s="511"/>
      <c r="M23" s="511"/>
      <c r="N23" s="511"/>
    </row>
    <row r="24" spans="1:14" s="455" customFormat="1" ht="13.5" customHeight="1" x14ac:dyDescent="0.25">
      <c r="A24" s="507" t="s">
        <v>411</v>
      </c>
      <c r="B24" s="507"/>
      <c r="C24" s="507"/>
      <c r="D24" s="507"/>
      <c r="E24" s="507"/>
      <c r="F24" s="507"/>
      <c r="G24" s="461" t="s">
        <v>37</v>
      </c>
      <c r="H24" s="511"/>
      <c r="I24" s="511"/>
      <c r="J24" s="511"/>
      <c r="K24" s="511"/>
      <c r="L24" s="511"/>
      <c r="M24" s="511"/>
      <c r="N24" s="511"/>
    </row>
    <row r="25" spans="1:14" s="455" customFormat="1" ht="15.75" x14ac:dyDescent="0.25">
      <c r="G25" s="461" t="s">
        <v>36</v>
      </c>
      <c r="H25" s="511"/>
      <c r="I25" s="511"/>
      <c r="J25" s="511"/>
      <c r="K25" s="511"/>
      <c r="L25" s="511"/>
      <c r="M25" s="511"/>
      <c r="N25" s="511"/>
    </row>
    <row r="26" spans="1:14" s="455" customFormat="1" ht="15.75" x14ac:dyDescent="0.25">
      <c r="G26" s="461" t="s">
        <v>38</v>
      </c>
      <c r="H26" s="511" t="s">
        <v>445</v>
      </c>
      <c r="I26" s="511"/>
      <c r="J26" s="511"/>
      <c r="K26" s="511"/>
      <c r="L26" s="511"/>
      <c r="M26" s="511"/>
      <c r="N26" s="511"/>
    </row>
    <row r="27" spans="1:14" s="455" customFormat="1" ht="33" customHeight="1" x14ac:dyDescent="0.25">
      <c r="A27" s="506" t="s">
        <v>446</v>
      </c>
      <c r="B27" s="506"/>
      <c r="C27" s="506"/>
      <c r="D27" s="506"/>
      <c r="E27" s="506"/>
      <c r="F27" s="506"/>
      <c r="G27" s="461" t="s">
        <v>39</v>
      </c>
      <c r="H27" s="511"/>
      <c r="I27" s="511"/>
      <c r="J27" s="511"/>
      <c r="K27" s="511"/>
      <c r="L27" s="511"/>
      <c r="M27" s="511"/>
      <c r="N27" s="511"/>
    </row>
    <row r="28" spans="1:14" s="455" customFormat="1" ht="18" customHeight="1" x14ac:dyDescent="0.25">
      <c r="A28" s="455" t="s">
        <v>40</v>
      </c>
      <c r="G28" s="461" t="s">
        <v>41</v>
      </c>
      <c r="H28" s="511"/>
      <c r="I28" s="511"/>
      <c r="J28" s="511"/>
      <c r="K28" s="511"/>
      <c r="L28" s="511"/>
      <c r="M28" s="511"/>
      <c r="N28" s="511"/>
    </row>
    <row r="30" spans="1:14" s="465" customFormat="1" ht="290.25" customHeight="1" x14ac:dyDescent="0.15">
      <c r="A30" s="525" t="s">
        <v>42</v>
      </c>
      <c r="B30" s="525"/>
      <c r="C30" s="525"/>
      <c r="D30" s="525"/>
      <c r="E30" s="525"/>
      <c r="F30" s="525"/>
      <c r="G30" s="525"/>
      <c r="H30" s="525"/>
      <c r="I30" s="525"/>
      <c r="J30" s="525"/>
      <c r="K30" s="525"/>
      <c r="L30" s="525"/>
      <c r="M30" s="525"/>
      <c r="N30" s="525"/>
    </row>
    <row r="32" spans="1:14" ht="13.5" customHeight="1" x14ac:dyDescent="0.2">
      <c r="A32" s="520" t="s">
        <v>43</v>
      </c>
      <c r="B32" s="521" t="s">
        <v>44</v>
      </c>
      <c r="C32" s="521" t="s">
        <v>327</v>
      </c>
      <c r="D32" s="521" t="s">
        <v>328</v>
      </c>
      <c r="E32" s="522" t="s">
        <v>324</v>
      </c>
      <c r="F32" s="522"/>
      <c r="G32" s="522"/>
      <c r="H32" s="522"/>
      <c r="I32" s="522"/>
      <c r="J32" s="522"/>
      <c r="K32" s="522"/>
      <c r="L32" s="522"/>
      <c r="M32" s="522"/>
      <c r="N32" s="522"/>
    </row>
    <row r="33" spans="1:14" ht="11.25" customHeight="1" x14ac:dyDescent="0.2">
      <c r="A33" s="520"/>
      <c r="B33" s="521"/>
      <c r="C33" s="521"/>
      <c r="D33" s="521"/>
      <c r="E33" s="466" t="s">
        <v>325</v>
      </c>
      <c r="F33" s="466" t="s">
        <v>428</v>
      </c>
      <c r="G33" s="466" t="s">
        <v>429</v>
      </c>
      <c r="H33" s="524" t="s">
        <v>45</v>
      </c>
      <c r="I33" s="524"/>
      <c r="J33" s="524"/>
      <c r="K33" s="524"/>
      <c r="L33" s="524"/>
      <c r="M33" s="524"/>
      <c r="N33" s="524"/>
    </row>
    <row r="34" spans="1:14" ht="46.5" customHeight="1" x14ac:dyDescent="0.2">
      <c r="A34" s="520"/>
      <c r="B34" s="521"/>
      <c r="C34" s="521"/>
      <c r="D34" s="521"/>
      <c r="E34" s="467" t="s">
        <v>46</v>
      </c>
      <c r="F34" s="467" t="s">
        <v>47</v>
      </c>
      <c r="G34" s="467" t="s">
        <v>326</v>
      </c>
      <c r="H34" s="524"/>
      <c r="I34" s="524"/>
      <c r="J34" s="524"/>
      <c r="K34" s="524"/>
      <c r="L34" s="524"/>
      <c r="M34" s="524"/>
      <c r="N34" s="524"/>
    </row>
    <row r="35" spans="1:14" x14ac:dyDescent="0.2">
      <c r="A35" s="468" t="s">
        <v>48</v>
      </c>
      <c r="B35" s="468" t="s">
        <v>49</v>
      </c>
      <c r="C35" s="468" t="s">
        <v>50</v>
      </c>
      <c r="D35" s="468" t="s">
        <v>51</v>
      </c>
      <c r="E35" s="468" t="s">
        <v>52</v>
      </c>
      <c r="F35" s="468" t="s">
        <v>53</v>
      </c>
      <c r="G35" s="468"/>
      <c r="H35" s="519"/>
      <c r="I35" s="519"/>
      <c r="J35" s="519"/>
      <c r="K35" s="519"/>
      <c r="L35" s="519"/>
      <c r="M35" s="519"/>
      <c r="N35" s="519"/>
    </row>
    <row r="36" spans="1:14" ht="25.5" customHeight="1" x14ac:dyDescent="0.2">
      <c r="A36" s="469" t="s">
        <v>56</v>
      </c>
      <c r="B36" s="470" t="s">
        <v>57</v>
      </c>
      <c r="C36" s="470" t="s">
        <v>21</v>
      </c>
      <c r="D36" s="470" t="s">
        <v>21</v>
      </c>
      <c r="E36" s="54">
        <v>0</v>
      </c>
      <c r="F36" s="54">
        <v>0</v>
      </c>
      <c r="G36" s="54">
        <v>0</v>
      </c>
      <c r="H36" s="495"/>
      <c r="I36" s="495"/>
      <c r="J36" s="495"/>
      <c r="K36" s="495"/>
      <c r="L36" s="495"/>
      <c r="M36" s="495"/>
      <c r="N36" s="495"/>
    </row>
    <row r="37" spans="1:14" ht="25.5" customHeight="1" x14ac:dyDescent="0.2">
      <c r="A37" s="469" t="s">
        <v>58</v>
      </c>
      <c r="B37" s="470" t="s">
        <v>59</v>
      </c>
      <c r="C37" s="470" t="s">
        <v>21</v>
      </c>
      <c r="D37" s="470" t="s">
        <v>21</v>
      </c>
      <c r="E37" s="54">
        <v>0</v>
      </c>
      <c r="F37" s="54">
        <v>0</v>
      </c>
      <c r="G37" s="54">
        <v>0</v>
      </c>
      <c r="H37" s="495"/>
      <c r="I37" s="495"/>
      <c r="J37" s="495"/>
      <c r="K37" s="495"/>
      <c r="L37" s="495"/>
      <c r="M37" s="495"/>
      <c r="N37" s="495"/>
    </row>
    <row r="38" spans="1:14" ht="25.5" customHeight="1" x14ac:dyDescent="0.2">
      <c r="A38" s="471" t="s">
        <v>60</v>
      </c>
      <c r="B38" s="472" t="s">
        <v>61</v>
      </c>
      <c r="C38" s="472"/>
      <c r="D38" s="470"/>
      <c r="E38" s="473">
        <f>E39+E42+E48+E51+E54+E67+E71</f>
        <v>103690937.91000001</v>
      </c>
      <c r="F38" s="473">
        <f>F39+F42</f>
        <v>101549195.73</v>
      </c>
      <c r="G38" s="473">
        <f>G39+G42</f>
        <v>101694351.81</v>
      </c>
      <c r="H38" s="495"/>
      <c r="I38" s="495"/>
      <c r="J38" s="495"/>
      <c r="K38" s="495"/>
      <c r="L38" s="495"/>
      <c r="M38" s="495"/>
      <c r="N38" s="495"/>
    </row>
    <row r="39" spans="1:14" ht="25.5" customHeight="1" x14ac:dyDescent="0.2">
      <c r="A39" s="474" t="s">
        <v>62</v>
      </c>
      <c r="B39" s="470" t="s">
        <v>63</v>
      </c>
      <c r="C39" s="470" t="s">
        <v>64</v>
      </c>
      <c r="D39" s="470"/>
      <c r="E39" s="473">
        <f>E40</f>
        <v>0</v>
      </c>
      <c r="F39" s="473">
        <f>F40</f>
        <v>0</v>
      </c>
      <c r="G39" s="473">
        <f>G40</f>
        <v>0</v>
      </c>
      <c r="H39" s="495"/>
      <c r="I39" s="495"/>
      <c r="J39" s="495"/>
      <c r="K39" s="495"/>
      <c r="L39" s="495"/>
      <c r="M39" s="495"/>
      <c r="N39" s="495"/>
    </row>
    <row r="40" spans="1:14" ht="25.5" customHeight="1" x14ac:dyDescent="0.2">
      <c r="A40" s="469" t="s">
        <v>23</v>
      </c>
      <c r="B40" s="516" t="s">
        <v>65</v>
      </c>
      <c r="C40" s="516"/>
      <c r="D40" s="516"/>
      <c r="E40" s="517">
        <v>0</v>
      </c>
      <c r="F40" s="517">
        <v>0</v>
      </c>
      <c r="G40" s="517">
        <v>0</v>
      </c>
      <c r="H40" s="495"/>
      <c r="I40" s="495"/>
      <c r="J40" s="495"/>
      <c r="K40" s="495"/>
      <c r="L40" s="495"/>
      <c r="M40" s="495"/>
      <c r="N40" s="495"/>
    </row>
    <row r="41" spans="1:14" ht="25.5" customHeight="1" x14ac:dyDescent="0.2">
      <c r="A41" s="469"/>
      <c r="B41" s="516"/>
      <c r="C41" s="516"/>
      <c r="D41" s="516"/>
      <c r="E41" s="517"/>
      <c r="F41" s="517"/>
      <c r="G41" s="517"/>
      <c r="H41" s="495"/>
      <c r="I41" s="495"/>
      <c r="J41" s="495"/>
      <c r="K41" s="495"/>
      <c r="L41" s="495"/>
      <c r="M41" s="495"/>
      <c r="N41" s="495"/>
    </row>
    <row r="42" spans="1:14" ht="25.5" customHeight="1" x14ac:dyDescent="0.2">
      <c r="A42" s="474" t="s">
        <v>66</v>
      </c>
      <c r="B42" s="470" t="s">
        <v>67</v>
      </c>
      <c r="C42" s="470" t="s">
        <v>68</v>
      </c>
      <c r="D42" s="470"/>
      <c r="E42" s="473">
        <f>E43+E44</f>
        <v>101449820.87</v>
      </c>
      <c r="F42" s="473">
        <f>F43+F44</f>
        <v>101549195.73</v>
      </c>
      <c r="G42" s="473">
        <f>G43+G44</f>
        <v>101694351.81</v>
      </c>
      <c r="H42" s="495"/>
      <c r="I42" s="495"/>
      <c r="J42" s="495"/>
      <c r="K42" s="495"/>
      <c r="L42" s="495"/>
      <c r="M42" s="495"/>
      <c r="N42" s="495"/>
    </row>
    <row r="43" spans="1:14" ht="53.25" customHeight="1" x14ac:dyDescent="0.2">
      <c r="A43" s="474" t="s">
        <v>69</v>
      </c>
      <c r="B43" s="470" t="s">
        <v>70</v>
      </c>
      <c r="C43" s="470" t="s">
        <v>68</v>
      </c>
      <c r="D43" s="470"/>
      <c r="E43" s="473">
        <f>E75</f>
        <v>91650396.49000001</v>
      </c>
      <c r="F43" s="473">
        <f>F75</f>
        <v>91650396.49000001</v>
      </c>
      <c r="G43" s="473">
        <f>G75</f>
        <v>91659951.350000009</v>
      </c>
      <c r="H43" s="522"/>
      <c r="I43" s="522"/>
      <c r="J43" s="522"/>
      <c r="K43" s="522"/>
      <c r="L43" s="522"/>
      <c r="M43" s="522"/>
      <c r="N43" s="522"/>
    </row>
    <row r="44" spans="1:14" ht="25.5" customHeight="1" x14ac:dyDescent="0.2">
      <c r="A44" s="474" t="s">
        <v>71</v>
      </c>
      <c r="B44" s="470" t="s">
        <v>72</v>
      </c>
      <c r="C44" s="470" t="s">
        <v>68</v>
      </c>
      <c r="D44" s="470"/>
      <c r="E44" s="473">
        <f>E45+E46+E47+E51</f>
        <v>9799424.3800000008</v>
      </c>
      <c r="F44" s="473">
        <f t="shared" ref="F44:G44" si="0">F45+F46+F47+F51</f>
        <v>9898799.2399999984</v>
      </c>
      <c r="G44" s="473">
        <f t="shared" si="0"/>
        <v>10034400.460000001</v>
      </c>
      <c r="H44" s="495"/>
      <c r="I44" s="495"/>
      <c r="J44" s="495"/>
      <c r="K44" s="495"/>
      <c r="L44" s="495"/>
      <c r="M44" s="495"/>
      <c r="N44" s="495"/>
    </row>
    <row r="45" spans="1:14" ht="68.25" customHeight="1" x14ac:dyDescent="0.2">
      <c r="A45" s="474" t="s">
        <v>409</v>
      </c>
      <c r="B45" s="470" t="s">
        <v>73</v>
      </c>
      <c r="C45" s="470" t="s">
        <v>68</v>
      </c>
      <c r="D45" s="470"/>
      <c r="E45" s="473">
        <f>E294</f>
        <v>5605905.5600000005</v>
      </c>
      <c r="F45" s="473">
        <f>F294</f>
        <v>5729670.0099999998</v>
      </c>
      <c r="G45" s="473">
        <f>G294</f>
        <v>5866322.6600000001</v>
      </c>
      <c r="H45" s="495"/>
      <c r="I45" s="495"/>
      <c r="J45" s="495"/>
      <c r="K45" s="495"/>
      <c r="L45" s="495"/>
      <c r="M45" s="495"/>
      <c r="N45" s="495"/>
    </row>
    <row r="46" spans="1:14" ht="40.5" customHeight="1" x14ac:dyDescent="0.2">
      <c r="A46" s="474" t="s">
        <v>74</v>
      </c>
      <c r="B46" s="470" t="s">
        <v>75</v>
      </c>
      <c r="C46" s="470" t="s">
        <v>68</v>
      </c>
      <c r="D46" s="470"/>
      <c r="E46" s="473">
        <f>E348</f>
        <v>3512718.8200000003</v>
      </c>
      <c r="F46" s="473">
        <f>F348</f>
        <v>3488329.2299999995</v>
      </c>
      <c r="G46" s="473">
        <f>G348</f>
        <v>3487277.8</v>
      </c>
      <c r="H46" s="495"/>
      <c r="I46" s="495"/>
      <c r="J46" s="495"/>
      <c r="K46" s="495"/>
      <c r="L46" s="495"/>
      <c r="M46" s="495"/>
      <c r="N46" s="495"/>
    </row>
    <row r="47" spans="1:14" ht="25.5" customHeight="1" x14ac:dyDescent="0.2">
      <c r="A47" s="474" t="s">
        <v>76</v>
      </c>
      <c r="B47" s="470" t="s">
        <v>77</v>
      </c>
      <c r="C47" s="470" t="s">
        <v>68</v>
      </c>
      <c r="D47" s="470"/>
      <c r="E47" s="473">
        <f>E482</f>
        <v>0</v>
      </c>
      <c r="F47" s="473">
        <f>F482</f>
        <v>0</v>
      </c>
      <c r="G47" s="473">
        <f>G482</f>
        <v>0</v>
      </c>
      <c r="H47" s="495"/>
      <c r="I47" s="495"/>
      <c r="J47" s="495"/>
      <c r="K47" s="495"/>
      <c r="L47" s="495"/>
      <c r="M47" s="495"/>
      <c r="N47" s="495"/>
    </row>
    <row r="48" spans="1:14" ht="25.5" customHeight="1" x14ac:dyDescent="0.2">
      <c r="A48" s="474" t="s">
        <v>78</v>
      </c>
      <c r="B48" s="470" t="s">
        <v>79</v>
      </c>
      <c r="C48" s="470" t="s">
        <v>80</v>
      </c>
      <c r="D48" s="470"/>
      <c r="E48" s="473">
        <f>E49</f>
        <v>0</v>
      </c>
      <c r="F48" s="473">
        <f>F49</f>
        <v>0</v>
      </c>
      <c r="G48" s="473">
        <f>G49</f>
        <v>0</v>
      </c>
      <c r="H48" s="495"/>
      <c r="I48" s="495"/>
      <c r="J48" s="495"/>
      <c r="K48" s="495"/>
      <c r="L48" s="495"/>
      <c r="M48" s="495"/>
      <c r="N48" s="495"/>
    </row>
    <row r="49" spans="1:14" ht="25.5" customHeight="1" x14ac:dyDescent="0.2">
      <c r="A49" s="469" t="s">
        <v>23</v>
      </c>
      <c r="B49" s="516" t="s">
        <v>81</v>
      </c>
      <c r="C49" s="516" t="s">
        <v>80</v>
      </c>
      <c r="D49" s="516"/>
      <c r="E49" s="517">
        <f>E536</f>
        <v>0</v>
      </c>
      <c r="F49" s="517">
        <f>F536</f>
        <v>0</v>
      </c>
      <c r="G49" s="517">
        <f>G536</f>
        <v>0</v>
      </c>
      <c r="H49" s="495"/>
      <c r="I49" s="495"/>
      <c r="J49" s="495"/>
      <c r="K49" s="495"/>
      <c r="L49" s="495"/>
      <c r="M49" s="495"/>
      <c r="N49" s="495"/>
    </row>
    <row r="50" spans="1:14" ht="25.5" customHeight="1" x14ac:dyDescent="0.2">
      <c r="A50" s="474" t="s">
        <v>82</v>
      </c>
      <c r="B50" s="516"/>
      <c r="C50" s="516"/>
      <c r="D50" s="516"/>
      <c r="E50" s="517"/>
      <c r="F50" s="517"/>
      <c r="G50" s="517"/>
      <c r="H50" s="495"/>
      <c r="I50" s="495"/>
      <c r="J50" s="495"/>
      <c r="K50" s="495"/>
      <c r="L50" s="495"/>
      <c r="M50" s="495"/>
      <c r="N50" s="495"/>
    </row>
    <row r="51" spans="1:14" ht="25.5" customHeight="1" x14ac:dyDescent="0.2">
      <c r="A51" s="474" t="s">
        <v>83</v>
      </c>
      <c r="B51" s="470" t="s">
        <v>84</v>
      </c>
      <c r="C51" s="470" t="s">
        <v>85</v>
      </c>
      <c r="D51" s="470"/>
      <c r="E51" s="473">
        <f>E402</f>
        <v>680800</v>
      </c>
      <c r="F51" s="473">
        <f>F402</f>
        <v>680800</v>
      </c>
      <c r="G51" s="473">
        <f>G402</f>
        <v>680800</v>
      </c>
      <c r="H51" s="495"/>
      <c r="I51" s="495"/>
      <c r="J51" s="495"/>
      <c r="K51" s="495"/>
      <c r="L51" s="495"/>
      <c r="M51" s="495"/>
      <c r="N51" s="495"/>
    </row>
    <row r="52" spans="1:14" ht="25.5" customHeight="1" x14ac:dyDescent="0.2">
      <c r="A52" s="475" t="s">
        <v>410</v>
      </c>
      <c r="B52" s="476" t="s">
        <v>86</v>
      </c>
      <c r="C52" s="476" t="s">
        <v>85</v>
      </c>
      <c r="D52" s="470"/>
      <c r="E52" s="477"/>
      <c r="F52" s="477"/>
      <c r="G52" s="477"/>
      <c r="H52" s="495"/>
      <c r="I52" s="495"/>
      <c r="J52" s="495"/>
      <c r="K52" s="495"/>
      <c r="L52" s="495"/>
      <c r="M52" s="495"/>
      <c r="N52" s="495"/>
    </row>
    <row r="53" spans="1:14" ht="25.5" customHeight="1" x14ac:dyDescent="0.2">
      <c r="A53" s="469"/>
      <c r="B53" s="470" t="s">
        <v>87</v>
      </c>
      <c r="C53" s="470"/>
      <c r="D53" s="470"/>
      <c r="E53" s="54"/>
      <c r="F53" s="54"/>
      <c r="G53" s="54"/>
      <c r="H53" s="495"/>
      <c r="I53" s="495"/>
      <c r="J53" s="495"/>
      <c r="K53" s="495"/>
      <c r="L53" s="495"/>
      <c r="M53" s="495"/>
      <c r="N53" s="495"/>
    </row>
    <row r="54" spans="1:14" ht="25.5" customHeight="1" x14ac:dyDescent="0.2">
      <c r="A54" s="474" t="s">
        <v>88</v>
      </c>
      <c r="B54" s="470" t="s">
        <v>89</v>
      </c>
      <c r="C54" s="470" t="s">
        <v>85</v>
      </c>
      <c r="D54" s="470"/>
      <c r="E54" s="473">
        <f>E55+E65</f>
        <v>1560317.04</v>
      </c>
      <c r="F54" s="473">
        <f>F55+F65</f>
        <v>1621397.04</v>
      </c>
      <c r="G54" s="473">
        <f>G55+G65</f>
        <v>2346017.04</v>
      </c>
      <c r="H54" s="495"/>
      <c r="I54" s="495"/>
      <c r="J54" s="495"/>
      <c r="K54" s="495"/>
      <c r="L54" s="495"/>
      <c r="M54" s="495"/>
      <c r="N54" s="495"/>
    </row>
    <row r="55" spans="1:14" ht="25.5" customHeight="1" x14ac:dyDescent="0.2">
      <c r="A55" s="469" t="s">
        <v>23</v>
      </c>
      <c r="B55" s="516" t="s">
        <v>90</v>
      </c>
      <c r="C55" s="516" t="s">
        <v>85</v>
      </c>
      <c r="D55" s="516"/>
      <c r="E55" s="518">
        <f>E57+E58+E59+E60+E61+E62+E63+E66</f>
        <v>1560317.04</v>
      </c>
      <c r="F55" s="518">
        <f t="shared" ref="F55:G55" si="1">F57+F58+F59+F60+F61+F62+F63+F66</f>
        <v>1621397.04</v>
      </c>
      <c r="G55" s="518">
        <f t="shared" si="1"/>
        <v>2346017.04</v>
      </c>
      <c r="H55" s="495"/>
      <c r="I55" s="495"/>
      <c r="J55" s="495"/>
      <c r="K55" s="495"/>
      <c r="L55" s="495"/>
      <c r="M55" s="495"/>
      <c r="N55" s="495"/>
    </row>
    <row r="56" spans="1:14" ht="25.5" customHeight="1" x14ac:dyDescent="0.2">
      <c r="A56" s="469" t="s">
        <v>91</v>
      </c>
      <c r="B56" s="516"/>
      <c r="C56" s="516"/>
      <c r="D56" s="516"/>
      <c r="E56" s="518"/>
      <c r="F56" s="518"/>
      <c r="G56" s="518"/>
      <c r="H56" s="495"/>
      <c r="I56" s="495"/>
      <c r="J56" s="495"/>
      <c r="K56" s="495"/>
      <c r="L56" s="495"/>
      <c r="M56" s="495"/>
      <c r="N56" s="495"/>
    </row>
    <row r="57" spans="1:14" ht="25.5" customHeight="1" x14ac:dyDescent="0.2">
      <c r="A57" s="474" t="s">
        <v>335</v>
      </c>
      <c r="B57" s="470" t="s">
        <v>92</v>
      </c>
      <c r="C57" s="470" t="s">
        <v>85</v>
      </c>
      <c r="D57" s="470"/>
      <c r="E57" s="54">
        <f>E456</f>
        <v>0</v>
      </c>
      <c r="F57" s="54">
        <f>F456</f>
        <v>0</v>
      </c>
      <c r="G57" s="54">
        <f>G456</f>
        <v>0</v>
      </c>
      <c r="H57" s="495"/>
      <c r="I57" s="495"/>
      <c r="J57" s="495"/>
      <c r="K57" s="495"/>
      <c r="L57" s="495"/>
      <c r="M57" s="495"/>
      <c r="N57" s="495"/>
    </row>
    <row r="58" spans="1:14" ht="25.5" customHeight="1" x14ac:dyDescent="0.2">
      <c r="A58" s="474" t="s">
        <v>336</v>
      </c>
      <c r="B58" s="470" t="s">
        <v>93</v>
      </c>
      <c r="C58" s="470" t="s">
        <v>85</v>
      </c>
      <c r="D58" s="470"/>
      <c r="E58" s="54">
        <f>E459</f>
        <v>0</v>
      </c>
      <c r="F58" s="54">
        <f>F459</f>
        <v>0</v>
      </c>
      <c r="G58" s="54">
        <f>G459</f>
        <v>0</v>
      </c>
      <c r="H58" s="495"/>
      <c r="I58" s="495"/>
      <c r="J58" s="495"/>
      <c r="K58" s="495"/>
      <c r="L58" s="495"/>
      <c r="M58" s="495"/>
      <c r="N58" s="495"/>
    </row>
    <row r="59" spans="1:14" ht="45" customHeight="1" x14ac:dyDescent="0.2">
      <c r="A59" s="474" t="s">
        <v>330</v>
      </c>
      <c r="B59" s="470" t="s">
        <v>94</v>
      </c>
      <c r="C59" s="470" t="s">
        <v>85</v>
      </c>
      <c r="D59" s="470"/>
      <c r="E59" s="54">
        <f>E463</f>
        <v>0</v>
      </c>
      <c r="F59" s="54">
        <f>F463</f>
        <v>0</v>
      </c>
      <c r="G59" s="54">
        <f>G463</f>
        <v>0</v>
      </c>
      <c r="H59" s="495"/>
      <c r="I59" s="495"/>
      <c r="J59" s="495"/>
      <c r="K59" s="495"/>
      <c r="L59" s="495"/>
      <c r="M59" s="495"/>
      <c r="N59" s="495"/>
    </row>
    <row r="60" spans="1:14" ht="25.5" customHeight="1" x14ac:dyDescent="0.2">
      <c r="A60" s="474" t="s">
        <v>331</v>
      </c>
      <c r="B60" s="470" t="s">
        <v>95</v>
      </c>
      <c r="C60" s="470" t="s">
        <v>85</v>
      </c>
      <c r="D60" s="470"/>
      <c r="E60" s="54">
        <f>E466</f>
        <v>0</v>
      </c>
      <c r="F60" s="54">
        <f>F466</f>
        <v>0</v>
      </c>
      <c r="G60" s="54">
        <f>G466</f>
        <v>305000</v>
      </c>
      <c r="H60" s="495"/>
      <c r="I60" s="495"/>
      <c r="J60" s="495"/>
      <c r="K60" s="495"/>
      <c r="L60" s="495"/>
      <c r="M60" s="495"/>
      <c r="N60" s="495"/>
    </row>
    <row r="61" spans="1:14" ht="25.5" customHeight="1" x14ac:dyDescent="0.2">
      <c r="A61" s="474" t="s">
        <v>332</v>
      </c>
      <c r="B61" s="470" t="s">
        <v>96</v>
      </c>
      <c r="C61" s="470" t="s">
        <v>85</v>
      </c>
      <c r="D61" s="470"/>
      <c r="E61" s="54">
        <f>E468</f>
        <v>33325.440000000002</v>
      </c>
      <c r="F61" s="54">
        <f>F468</f>
        <v>33325.440000000002</v>
      </c>
      <c r="G61" s="54">
        <f>G468</f>
        <v>33325.440000000002</v>
      </c>
      <c r="H61" s="495"/>
      <c r="I61" s="495"/>
      <c r="J61" s="495"/>
      <c r="K61" s="495"/>
      <c r="L61" s="495"/>
      <c r="M61" s="495"/>
      <c r="N61" s="495"/>
    </row>
    <row r="62" spans="1:14" ht="25.5" customHeight="1" x14ac:dyDescent="0.2">
      <c r="A62" s="474" t="s">
        <v>333</v>
      </c>
      <c r="B62" s="470" t="s">
        <v>90</v>
      </c>
      <c r="C62" s="470" t="s">
        <v>85</v>
      </c>
      <c r="D62" s="470"/>
      <c r="E62" s="54">
        <f t="shared" ref="E62:G63" si="2">E472</f>
        <v>0</v>
      </c>
      <c r="F62" s="54">
        <f t="shared" si="2"/>
        <v>0</v>
      </c>
      <c r="G62" s="54">
        <f t="shared" si="2"/>
        <v>356098</v>
      </c>
      <c r="H62" s="495"/>
      <c r="I62" s="495"/>
      <c r="J62" s="495"/>
      <c r="K62" s="495"/>
      <c r="L62" s="495"/>
      <c r="M62" s="495"/>
      <c r="N62" s="495"/>
    </row>
    <row r="63" spans="1:14" ht="41.25" customHeight="1" x14ac:dyDescent="0.2">
      <c r="A63" s="474" t="s">
        <v>334</v>
      </c>
      <c r="B63" s="470" t="s">
        <v>90</v>
      </c>
      <c r="C63" s="470" t="s">
        <v>85</v>
      </c>
      <c r="D63" s="470"/>
      <c r="E63" s="54">
        <f t="shared" si="2"/>
        <v>1526991.6</v>
      </c>
      <c r="F63" s="54">
        <f t="shared" si="2"/>
        <v>1588071.6</v>
      </c>
      <c r="G63" s="54">
        <f t="shared" si="2"/>
        <v>1651593.6</v>
      </c>
      <c r="H63" s="495"/>
      <c r="I63" s="495"/>
      <c r="J63" s="495"/>
      <c r="K63" s="495"/>
      <c r="L63" s="495"/>
      <c r="M63" s="495"/>
      <c r="N63" s="495"/>
    </row>
    <row r="64" spans="1:14" ht="25.5" customHeight="1" x14ac:dyDescent="0.2">
      <c r="A64" s="474"/>
      <c r="B64" s="470" t="s">
        <v>90</v>
      </c>
      <c r="C64" s="470" t="s">
        <v>85</v>
      </c>
      <c r="D64" s="470"/>
      <c r="E64" s="54"/>
      <c r="F64" s="54"/>
      <c r="G64" s="54"/>
      <c r="H64" s="495"/>
      <c r="I64" s="495"/>
      <c r="J64" s="495"/>
      <c r="K64" s="495"/>
      <c r="L64" s="495"/>
      <c r="M64" s="495"/>
      <c r="N64" s="495"/>
    </row>
    <row r="65" spans="1:14" ht="25.5" customHeight="1" x14ac:dyDescent="0.2">
      <c r="A65" s="469" t="s">
        <v>97</v>
      </c>
      <c r="B65" s="470" t="s">
        <v>98</v>
      </c>
      <c r="C65" s="470" t="s">
        <v>85</v>
      </c>
      <c r="D65" s="470"/>
      <c r="E65" s="473">
        <f>E471</f>
        <v>0</v>
      </c>
      <c r="F65" s="473">
        <f>F471</f>
        <v>0</v>
      </c>
      <c r="G65" s="473">
        <f>G471</f>
        <v>0</v>
      </c>
      <c r="H65" s="495"/>
      <c r="I65" s="495"/>
      <c r="J65" s="495"/>
      <c r="K65" s="495"/>
      <c r="L65" s="495"/>
      <c r="M65" s="495"/>
      <c r="N65" s="495"/>
    </row>
    <row r="66" spans="1:14" ht="38.25" customHeight="1" x14ac:dyDescent="0.2">
      <c r="A66" s="474" t="s">
        <v>961</v>
      </c>
      <c r="B66" s="470"/>
      <c r="C66" s="470"/>
      <c r="D66" s="470"/>
      <c r="E66" s="54">
        <f>'244-346 СДУ'!E42</f>
        <v>0</v>
      </c>
      <c r="F66" s="54">
        <f>'244-346 СДУ'!F42</f>
        <v>0</v>
      </c>
      <c r="G66" s="54">
        <f>'244-346 СДУ'!G42</f>
        <v>0</v>
      </c>
      <c r="H66" s="495"/>
      <c r="I66" s="495"/>
      <c r="J66" s="495"/>
      <c r="K66" s="495"/>
      <c r="L66" s="495"/>
      <c r="M66" s="495"/>
      <c r="N66" s="495"/>
    </row>
    <row r="67" spans="1:14" ht="25.5" customHeight="1" x14ac:dyDescent="0.2">
      <c r="A67" s="474" t="s">
        <v>99</v>
      </c>
      <c r="B67" s="470" t="s">
        <v>100</v>
      </c>
      <c r="C67" s="470"/>
      <c r="D67" s="470"/>
      <c r="E67" s="473">
        <f>E68</f>
        <v>0</v>
      </c>
      <c r="F67" s="473">
        <f>F68</f>
        <v>0</v>
      </c>
      <c r="G67" s="473">
        <f>G68</f>
        <v>0</v>
      </c>
      <c r="H67" s="495"/>
      <c r="I67" s="495"/>
      <c r="J67" s="495"/>
      <c r="K67" s="495"/>
      <c r="L67" s="495"/>
      <c r="M67" s="495"/>
      <c r="N67" s="495"/>
    </row>
    <row r="68" spans="1:14" ht="25.5" customHeight="1" x14ac:dyDescent="0.2">
      <c r="A68" s="469" t="s">
        <v>23</v>
      </c>
      <c r="B68" s="516" t="s">
        <v>101</v>
      </c>
      <c r="C68" s="516" t="s">
        <v>102</v>
      </c>
      <c r="D68" s="516"/>
      <c r="E68" s="515">
        <v>0</v>
      </c>
      <c r="F68" s="515">
        <v>0</v>
      </c>
      <c r="G68" s="515">
        <v>0</v>
      </c>
      <c r="H68" s="495"/>
      <c r="I68" s="495"/>
      <c r="J68" s="495"/>
      <c r="K68" s="495"/>
      <c r="L68" s="495"/>
      <c r="M68" s="495"/>
      <c r="N68" s="495"/>
    </row>
    <row r="69" spans="1:14" ht="25.5" customHeight="1" x14ac:dyDescent="0.2">
      <c r="A69" s="469"/>
      <c r="B69" s="516"/>
      <c r="C69" s="516"/>
      <c r="D69" s="516"/>
      <c r="E69" s="515"/>
      <c r="F69" s="515"/>
      <c r="G69" s="515"/>
      <c r="H69" s="495"/>
      <c r="I69" s="495"/>
      <c r="J69" s="495"/>
      <c r="K69" s="495"/>
      <c r="L69" s="495"/>
      <c r="M69" s="495"/>
      <c r="N69" s="495"/>
    </row>
    <row r="70" spans="1:14" ht="25.5" customHeight="1" x14ac:dyDescent="0.2">
      <c r="A70" s="474"/>
      <c r="B70" s="470"/>
      <c r="C70" s="470"/>
      <c r="D70" s="470"/>
      <c r="E70" s="54"/>
      <c r="F70" s="54"/>
      <c r="G70" s="54"/>
      <c r="H70" s="495"/>
      <c r="I70" s="495"/>
      <c r="J70" s="495"/>
      <c r="K70" s="495"/>
      <c r="L70" s="495"/>
      <c r="M70" s="495"/>
      <c r="N70" s="495"/>
    </row>
    <row r="71" spans="1:14" ht="25.5" customHeight="1" x14ac:dyDescent="0.2">
      <c r="A71" s="474" t="s">
        <v>103</v>
      </c>
      <c r="B71" s="470" t="s">
        <v>104</v>
      </c>
      <c r="C71" s="478" t="s">
        <v>21</v>
      </c>
      <c r="D71" s="470"/>
      <c r="E71" s="473">
        <f>E72</f>
        <v>0</v>
      </c>
      <c r="F71" s="473">
        <f>F72</f>
        <v>0</v>
      </c>
      <c r="G71" s="473">
        <f>G72</f>
        <v>0</v>
      </c>
      <c r="H71" s="495"/>
      <c r="I71" s="495"/>
      <c r="J71" s="495"/>
      <c r="K71" s="495"/>
      <c r="L71" s="495"/>
      <c r="M71" s="495"/>
      <c r="N71" s="495"/>
    </row>
    <row r="72" spans="1:14" ht="40.5" customHeight="1" x14ac:dyDescent="0.2">
      <c r="A72" s="474" t="s">
        <v>105</v>
      </c>
      <c r="B72" s="470" t="s">
        <v>106</v>
      </c>
      <c r="C72" s="470" t="s">
        <v>107</v>
      </c>
      <c r="D72" s="470"/>
      <c r="E72" s="54">
        <v>0</v>
      </c>
      <c r="F72" s="54">
        <v>0</v>
      </c>
      <c r="G72" s="54">
        <v>0</v>
      </c>
      <c r="H72" s="495"/>
      <c r="I72" s="495"/>
      <c r="J72" s="495"/>
      <c r="K72" s="495"/>
      <c r="L72" s="495"/>
      <c r="M72" s="495"/>
      <c r="N72" s="495"/>
    </row>
    <row r="73" spans="1:14" ht="25.5" customHeight="1" x14ac:dyDescent="0.2">
      <c r="A73" s="474"/>
      <c r="B73" s="470"/>
      <c r="C73" s="470"/>
      <c r="D73" s="470"/>
      <c r="E73" s="54"/>
      <c r="F73" s="54"/>
      <c r="G73" s="54"/>
      <c r="H73" s="495"/>
      <c r="I73" s="495"/>
      <c r="J73" s="495"/>
      <c r="K73" s="495"/>
      <c r="L73" s="495"/>
      <c r="M73" s="495"/>
      <c r="N73" s="495"/>
    </row>
    <row r="74" spans="1:14" ht="25.5" customHeight="1" x14ac:dyDescent="0.2">
      <c r="A74" s="471" t="s">
        <v>108</v>
      </c>
      <c r="B74" s="472" t="s">
        <v>109</v>
      </c>
      <c r="C74" s="479" t="s">
        <v>21</v>
      </c>
      <c r="D74" s="470"/>
      <c r="E74" s="473">
        <f>E75+E294+E348++E402+E455+E482+E536+E539+E543</f>
        <v>103010137.91000001</v>
      </c>
      <c r="F74" s="473">
        <f>F75+F294+F348++F402+F455+F482+F536+F539+F543</f>
        <v>103170592.77000003</v>
      </c>
      <c r="G74" s="473">
        <f>G75+G294+G348++G402+G455+G482+G536+G539+G543</f>
        <v>104040368.85000001</v>
      </c>
      <c r="H74" s="495"/>
      <c r="I74" s="495"/>
      <c r="J74" s="495"/>
      <c r="K74" s="495"/>
      <c r="L74" s="495"/>
      <c r="M74" s="495"/>
      <c r="N74" s="495"/>
    </row>
    <row r="75" spans="1:14" ht="33.75" customHeight="1" x14ac:dyDescent="0.2">
      <c r="A75" s="480" t="s">
        <v>110</v>
      </c>
      <c r="B75" s="470" t="s">
        <v>109</v>
      </c>
      <c r="C75" s="478" t="s">
        <v>21</v>
      </c>
      <c r="D75" s="470"/>
      <c r="E75" s="473">
        <f>E76+E77+E78+E79+E80+E81+E83+E86+E87+E88+E95+E94+E97</f>
        <v>91650396.49000001</v>
      </c>
      <c r="F75" s="473">
        <f>F76+F77+F78+F79+F80+F81+F83+F87+F88+F95+F94+F97</f>
        <v>91650396.49000001</v>
      </c>
      <c r="G75" s="473">
        <f>G76+G77+G78+G79+G80+G81+G83+G87+G88+G95+G94+G97</f>
        <v>91659951.350000009</v>
      </c>
      <c r="H75" s="495"/>
      <c r="I75" s="495"/>
      <c r="J75" s="495"/>
      <c r="K75" s="495"/>
      <c r="L75" s="495"/>
      <c r="M75" s="495"/>
      <c r="N75" s="495"/>
    </row>
    <row r="76" spans="1:14" ht="25.5" customHeight="1" x14ac:dyDescent="0.2">
      <c r="A76" s="474" t="s">
        <v>111</v>
      </c>
      <c r="B76" s="470" t="s">
        <v>112</v>
      </c>
      <c r="C76" s="470" t="s">
        <v>113</v>
      </c>
      <c r="D76" s="470" t="s">
        <v>114</v>
      </c>
      <c r="E76" s="54">
        <f t="shared" ref="E76:G81" si="3">E131+E186+E241</f>
        <v>65238518.420000002</v>
      </c>
      <c r="F76" s="54">
        <f t="shared" si="3"/>
        <v>65238518.420000002</v>
      </c>
      <c r="G76" s="54">
        <f t="shared" si="3"/>
        <v>65238518.420000002</v>
      </c>
      <c r="H76" s="495"/>
      <c r="I76" s="495"/>
      <c r="J76" s="495"/>
      <c r="K76" s="495"/>
      <c r="L76" s="495"/>
      <c r="M76" s="495"/>
      <c r="N76" s="495"/>
    </row>
    <row r="77" spans="1:14" ht="25.5" customHeight="1" x14ac:dyDescent="0.2">
      <c r="A77" s="474" t="s">
        <v>115</v>
      </c>
      <c r="B77" s="470" t="s">
        <v>116</v>
      </c>
      <c r="C77" s="470" t="s">
        <v>113</v>
      </c>
      <c r="D77" s="470" t="s">
        <v>117</v>
      </c>
      <c r="E77" s="54">
        <f t="shared" si="3"/>
        <v>6500</v>
      </c>
      <c r="F77" s="54">
        <f t="shared" si="3"/>
        <v>6500</v>
      </c>
      <c r="G77" s="54">
        <f t="shared" si="3"/>
        <v>6500</v>
      </c>
      <c r="H77" s="495"/>
      <c r="I77" s="495"/>
      <c r="J77" s="495"/>
      <c r="K77" s="495"/>
      <c r="L77" s="495"/>
      <c r="M77" s="495"/>
      <c r="N77" s="495"/>
    </row>
    <row r="78" spans="1:14" ht="25.5" customHeight="1" x14ac:dyDescent="0.2">
      <c r="A78" s="474" t="s">
        <v>118</v>
      </c>
      <c r="B78" s="470" t="s">
        <v>119</v>
      </c>
      <c r="C78" s="470" t="s">
        <v>120</v>
      </c>
      <c r="D78" s="470" t="s">
        <v>121</v>
      </c>
      <c r="E78" s="54">
        <f t="shared" si="3"/>
        <v>13700</v>
      </c>
      <c r="F78" s="54">
        <f t="shared" si="3"/>
        <v>13700</v>
      </c>
      <c r="G78" s="54">
        <f t="shared" si="3"/>
        <v>13700</v>
      </c>
      <c r="H78" s="495"/>
      <c r="I78" s="495"/>
      <c r="J78" s="495"/>
      <c r="K78" s="495"/>
      <c r="L78" s="495"/>
      <c r="M78" s="495"/>
      <c r="N78" s="495"/>
    </row>
    <row r="79" spans="1:14" s="481" customFormat="1" ht="25.5" customHeight="1" x14ac:dyDescent="0.2">
      <c r="A79" s="474" t="s">
        <v>122</v>
      </c>
      <c r="B79" s="470" t="s">
        <v>123</v>
      </c>
      <c r="C79" s="470" t="s">
        <v>120</v>
      </c>
      <c r="D79" s="470" t="s">
        <v>124</v>
      </c>
      <c r="E79" s="54">
        <f t="shared" si="3"/>
        <v>0</v>
      </c>
      <c r="F79" s="54">
        <f t="shared" si="3"/>
        <v>0</v>
      </c>
      <c r="G79" s="54">
        <f t="shared" si="3"/>
        <v>0</v>
      </c>
      <c r="H79" s="495"/>
      <c r="I79" s="495"/>
      <c r="J79" s="495"/>
      <c r="K79" s="495"/>
      <c r="L79" s="495"/>
      <c r="M79" s="495"/>
      <c r="N79" s="495"/>
    </row>
    <row r="80" spans="1:14" ht="25.5" customHeight="1" x14ac:dyDescent="0.2">
      <c r="A80" s="474" t="s">
        <v>125</v>
      </c>
      <c r="B80" s="470" t="s">
        <v>126</v>
      </c>
      <c r="C80" s="470" t="s">
        <v>120</v>
      </c>
      <c r="D80" s="470" t="s">
        <v>127</v>
      </c>
      <c r="E80" s="54">
        <f t="shared" si="3"/>
        <v>1308</v>
      </c>
      <c r="F80" s="54">
        <f t="shared" si="3"/>
        <v>1308</v>
      </c>
      <c r="G80" s="54">
        <f t="shared" si="3"/>
        <v>1308</v>
      </c>
      <c r="H80" s="495"/>
      <c r="I80" s="495"/>
      <c r="J80" s="495"/>
      <c r="K80" s="495"/>
      <c r="L80" s="495"/>
      <c r="M80" s="495"/>
      <c r="N80" s="495"/>
    </row>
    <row r="81" spans="1:14" ht="25.5" customHeight="1" x14ac:dyDescent="0.2">
      <c r="A81" s="474" t="s">
        <v>115</v>
      </c>
      <c r="B81" s="470" t="s">
        <v>128</v>
      </c>
      <c r="C81" s="470" t="s">
        <v>120</v>
      </c>
      <c r="D81" s="470" t="s">
        <v>117</v>
      </c>
      <c r="E81" s="54">
        <f t="shared" si="3"/>
        <v>0</v>
      </c>
      <c r="F81" s="54">
        <f t="shared" si="3"/>
        <v>0</v>
      </c>
      <c r="G81" s="54">
        <f t="shared" si="3"/>
        <v>0</v>
      </c>
      <c r="H81" s="495"/>
      <c r="I81" s="495"/>
      <c r="J81" s="495"/>
      <c r="K81" s="495"/>
      <c r="L81" s="495"/>
      <c r="M81" s="495"/>
      <c r="N81" s="495"/>
    </row>
    <row r="82" spans="1:14" ht="33.75" customHeight="1" x14ac:dyDescent="0.2">
      <c r="A82" s="474" t="s">
        <v>118</v>
      </c>
      <c r="B82" s="470" t="s">
        <v>129</v>
      </c>
      <c r="C82" s="470" t="s">
        <v>130</v>
      </c>
      <c r="D82" s="470"/>
      <c r="E82" s="54"/>
      <c r="F82" s="482"/>
      <c r="G82" s="482"/>
      <c r="H82" s="497"/>
      <c r="I82" s="497"/>
      <c r="J82" s="497"/>
      <c r="K82" s="497"/>
      <c r="L82" s="497"/>
      <c r="M82" s="497"/>
      <c r="N82" s="497"/>
    </row>
    <row r="83" spans="1:14" ht="25.5" customHeight="1" x14ac:dyDescent="0.2">
      <c r="A83" s="474" t="s">
        <v>131</v>
      </c>
      <c r="B83" s="470" t="s">
        <v>132</v>
      </c>
      <c r="C83" s="470" t="s">
        <v>133</v>
      </c>
      <c r="D83" s="470" t="s">
        <v>134</v>
      </c>
      <c r="E83" s="473">
        <f t="shared" ref="E83:G86" si="4">E138+E193+E248</f>
        <v>19721432.600000001</v>
      </c>
      <c r="F83" s="473">
        <f t="shared" si="4"/>
        <v>19721432.600000001</v>
      </c>
      <c r="G83" s="473">
        <f t="shared" si="4"/>
        <v>19721432.600000001</v>
      </c>
      <c r="H83" s="495"/>
      <c r="I83" s="495"/>
      <c r="J83" s="495"/>
      <c r="K83" s="495"/>
      <c r="L83" s="495"/>
      <c r="M83" s="495"/>
      <c r="N83" s="495"/>
    </row>
    <row r="84" spans="1:14" ht="25.5" customHeight="1" x14ac:dyDescent="0.2">
      <c r="A84" s="474" t="s">
        <v>135</v>
      </c>
      <c r="B84" s="470" t="s">
        <v>136</v>
      </c>
      <c r="C84" s="470" t="s">
        <v>133</v>
      </c>
      <c r="D84" s="470" t="s">
        <v>134</v>
      </c>
      <c r="E84" s="54">
        <f t="shared" si="4"/>
        <v>19721432.600000001</v>
      </c>
      <c r="F84" s="54">
        <f t="shared" si="4"/>
        <v>19721432.600000001</v>
      </c>
      <c r="G84" s="54">
        <f t="shared" si="4"/>
        <v>19721432.600000001</v>
      </c>
      <c r="H84" s="495"/>
      <c r="I84" s="495"/>
      <c r="J84" s="495"/>
      <c r="K84" s="495"/>
      <c r="L84" s="495"/>
      <c r="M84" s="495"/>
      <c r="N84" s="495"/>
    </row>
    <row r="85" spans="1:14" ht="25.5" customHeight="1" x14ac:dyDescent="0.2">
      <c r="A85" s="474" t="s">
        <v>137</v>
      </c>
      <c r="B85" s="470" t="s">
        <v>138</v>
      </c>
      <c r="C85" s="470" t="s">
        <v>133</v>
      </c>
      <c r="D85" s="470" t="s">
        <v>134</v>
      </c>
      <c r="E85" s="54">
        <f t="shared" si="4"/>
        <v>0</v>
      </c>
      <c r="F85" s="54">
        <f t="shared" si="4"/>
        <v>0</v>
      </c>
      <c r="G85" s="54">
        <f t="shared" si="4"/>
        <v>0</v>
      </c>
      <c r="H85" s="495"/>
      <c r="I85" s="495"/>
      <c r="J85" s="495"/>
      <c r="K85" s="495"/>
      <c r="L85" s="495"/>
      <c r="M85" s="495"/>
      <c r="N85" s="495"/>
    </row>
    <row r="86" spans="1:14" ht="25.5" customHeight="1" x14ac:dyDescent="0.2">
      <c r="A86" s="474" t="s">
        <v>125</v>
      </c>
      <c r="B86" s="470" t="s">
        <v>139</v>
      </c>
      <c r="C86" s="470" t="s">
        <v>133</v>
      </c>
      <c r="D86" s="470" t="s">
        <v>127</v>
      </c>
      <c r="E86" s="54">
        <f t="shared" si="4"/>
        <v>0</v>
      </c>
      <c r="F86" s="54">
        <f t="shared" si="4"/>
        <v>0</v>
      </c>
      <c r="G86" s="54">
        <f t="shared" si="4"/>
        <v>0</v>
      </c>
      <c r="H86" s="495"/>
      <c r="I86" s="495"/>
      <c r="J86" s="495"/>
      <c r="K86" s="495"/>
      <c r="L86" s="495"/>
      <c r="M86" s="495"/>
      <c r="N86" s="495"/>
    </row>
    <row r="87" spans="1:14" ht="30.75" customHeight="1" x14ac:dyDescent="0.2">
      <c r="A87" s="474" t="s">
        <v>140</v>
      </c>
      <c r="B87" s="470" t="s">
        <v>141</v>
      </c>
      <c r="C87" s="470" t="s">
        <v>142</v>
      </c>
      <c r="D87" s="470"/>
      <c r="E87" s="54">
        <v>0</v>
      </c>
      <c r="F87" s="54">
        <v>0</v>
      </c>
      <c r="G87" s="54">
        <v>0</v>
      </c>
      <c r="H87" s="495"/>
      <c r="I87" s="495"/>
      <c r="J87" s="495"/>
      <c r="K87" s="495"/>
      <c r="L87" s="495"/>
      <c r="M87" s="495"/>
      <c r="N87" s="495"/>
    </row>
    <row r="88" spans="1:14" ht="25.5" customHeight="1" x14ac:dyDescent="0.2">
      <c r="A88" s="474" t="s">
        <v>143</v>
      </c>
      <c r="B88" s="470" t="s">
        <v>144</v>
      </c>
      <c r="C88" s="470" t="s">
        <v>145</v>
      </c>
      <c r="D88" s="470"/>
      <c r="E88" s="473">
        <f>E89+E90+E91+E92+E93</f>
        <v>371190.45</v>
      </c>
      <c r="F88" s="473">
        <f>F89+F90+F91+F92+F93</f>
        <v>371190.45</v>
      </c>
      <c r="G88" s="473">
        <f>G89+G90+G91+G92+G93</f>
        <v>371190.45</v>
      </c>
      <c r="H88" s="495"/>
      <c r="I88" s="495"/>
      <c r="J88" s="495"/>
      <c r="K88" s="495"/>
      <c r="L88" s="495"/>
      <c r="M88" s="495"/>
      <c r="N88" s="495"/>
    </row>
    <row r="89" spans="1:14" ht="25.5" customHeight="1" x14ac:dyDescent="0.2">
      <c r="A89" s="474" t="s">
        <v>146</v>
      </c>
      <c r="B89" s="470" t="s">
        <v>147</v>
      </c>
      <c r="C89" s="470" t="s">
        <v>148</v>
      </c>
      <c r="D89" s="470" t="s">
        <v>149</v>
      </c>
      <c r="E89" s="54">
        <f t="shared" ref="E89:G93" si="5">E144+E199+E254</f>
        <v>104700</v>
      </c>
      <c r="F89" s="54">
        <f t="shared" si="5"/>
        <v>104700</v>
      </c>
      <c r="G89" s="54">
        <f t="shared" si="5"/>
        <v>104700</v>
      </c>
      <c r="H89" s="495"/>
      <c r="I89" s="495"/>
      <c r="J89" s="495"/>
      <c r="K89" s="495"/>
      <c r="L89" s="495"/>
      <c r="M89" s="495"/>
      <c r="N89" s="495"/>
    </row>
    <row r="90" spans="1:14" ht="25.5" customHeight="1" x14ac:dyDescent="0.2">
      <c r="A90" s="474" t="s">
        <v>150</v>
      </c>
      <c r="B90" s="470" t="s">
        <v>151</v>
      </c>
      <c r="C90" s="470" t="s">
        <v>148</v>
      </c>
      <c r="D90" s="470" t="s">
        <v>149</v>
      </c>
      <c r="E90" s="54">
        <f t="shared" si="5"/>
        <v>247219.45</v>
      </c>
      <c r="F90" s="54">
        <f t="shared" si="5"/>
        <v>247219.45</v>
      </c>
      <c r="G90" s="54">
        <f t="shared" si="5"/>
        <v>247219.45</v>
      </c>
      <c r="H90" s="495"/>
      <c r="I90" s="495"/>
      <c r="J90" s="495"/>
      <c r="K90" s="495"/>
      <c r="L90" s="495"/>
      <c r="M90" s="495"/>
      <c r="N90" s="495"/>
    </row>
    <row r="91" spans="1:14" ht="36.75" customHeight="1" x14ac:dyDescent="0.2">
      <c r="A91" s="474" t="s">
        <v>152</v>
      </c>
      <c r="B91" s="470" t="s">
        <v>153</v>
      </c>
      <c r="C91" s="470" t="s">
        <v>154</v>
      </c>
      <c r="D91" s="470" t="s">
        <v>149</v>
      </c>
      <c r="E91" s="54">
        <f t="shared" si="5"/>
        <v>19271</v>
      </c>
      <c r="F91" s="54">
        <f t="shared" si="5"/>
        <v>19271</v>
      </c>
      <c r="G91" s="54">
        <f t="shared" si="5"/>
        <v>19271</v>
      </c>
      <c r="H91" s="495"/>
      <c r="I91" s="495"/>
      <c r="J91" s="495"/>
      <c r="K91" s="495"/>
      <c r="L91" s="495"/>
      <c r="M91" s="495"/>
      <c r="N91" s="495"/>
    </row>
    <row r="92" spans="1:14" ht="33.75" customHeight="1" x14ac:dyDescent="0.2">
      <c r="A92" s="474" t="s">
        <v>155</v>
      </c>
      <c r="B92" s="470" t="s">
        <v>153</v>
      </c>
      <c r="C92" s="470" t="s">
        <v>154</v>
      </c>
      <c r="D92" s="470" t="s">
        <v>149</v>
      </c>
      <c r="E92" s="54">
        <f t="shared" si="5"/>
        <v>0</v>
      </c>
      <c r="F92" s="54">
        <f t="shared" si="5"/>
        <v>0</v>
      </c>
      <c r="G92" s="54">
        <f t="shared" si="5"/>
        <v>0</v>
      </c>
      <c r="H92" s="495"/>
      <c r="I92" s="495"/>
      <c r="J92" s="495"/>
      <c r="K92" s="495"/>
      <c r="L92" s="495"/>
      <c r="M92" s="495"/>
      <c r="N92" s="495"/>
    </row>
    <row r="93" spans="1:14" ht="40.5" customHeight="1" x14ac:dyDescent="0.2">
      <c r="A93" s="474" t="s">
        <v>156</v>
      </c>
      <c r="B93" s="470" t="s">
        <v>157</v>
      </c>
      <c r="C93" s="470" t="s">
        <v>158</v>
      </c>
      <c r="D93" s="470" t="s">
        <v>149</v>
      </c>
      <c r="E93" s="54">
        <f t="shared" si="5"/>
        <v>0</v>
      </c>
      <c r="F93" s="54">
        <f t="shared" si="5"/>
        <v>0</v>
      </c>
      <c r="G93" s="54">
        <f t="shared" si="5"/>
        <v>0</v>
      </c>
      <c r="H93" s="495"/>
      <c r="I93" s="495"/>
      <c r="J93" s="495"/>
      <c r="K93" s="495"/>
      <c r="L93" s="495"/>
      <c r="M93" s="495"/>
      <c r="N93" s="495"/>
    </row>
    <row r="94" spans="1:14" ht="25.5" customHeight="1" x14ac:dyDescent="0.2">
      <c r="A94" s="474" t="s">
        <v>159</v>
      </c>
      <c r="B94" s="470" t="s">
        <v>160</v>
      </c>
      <c r="C94" s="470" t="s">
        <v>21</v>
      </c>
      <c r="D94" s="470"/>
      <c r="E94" s="54">
        <v>0</v>
      </c>
      <c r="F94" s="54">
        <v>0</v>
      </c>
      <c r="G94" s="54">
        <v>0</v>
      </c>
      <c r="H94" s="495"/>
      <c r="I94" s="495"/>
      <c r="J94" s="495"/>
      <c r="K94" s="495"/>
      <c r="L94" s="495"/>
      <c r="M94" s="495"/>
      <c r="N94" s="495"/>
    </row>
    <row r="95" spans="1:14" ht="25.5" customHeight="1" x14ac:dyDescent="0.2">
      <c r="A95" s="474" t="s">
        <v>161</v>
      </c>
      <c r="B95" s="470" t="s">
        <v>162</v>
      </c>
      <c r="C95" s="470" t="s">
        <v>21</v>
      </c>
      <c r="D95" s="470"/>
      <c r="E95" s="473">
        <f>E96</f>
        <v>0</v>
      </c>
      <c r="F95" s="473">
        <f>F96</f>
        <v>0</v>
      </c>
      <c r="G95" s="473">
        <f>G96</f>
        <v>0</v>
      </c>
      <c r="H95" s="495"/>
      <c r="I95" s="495"/>
      <c r="J95" s="495"/>
      <c r="K95" s="495"/>
      <c r="L95" s="495"/>
      <c r="M95" s="495"/>
      <c r="N95" s="495"/>
    </row>
    <row r="96" spans="1:14" ht="25.5" customHeight="1" x14ac:dyDescent="0.2">
      <c r="A96" s="474" t="s">
        <v>163</v>
      </c>
      <c r="B96" s="470" t="s">
        <v>164</v>
      </c>
      <c r="C96" s="470" t="s">
        <v>165</v>
      </c>
      <c r="D96" s="470"/>
      <c r="E96" s="54">
        <v>0</v>
      </c>
      <c r="F96" s="54">
        <v>0</v>
      </c>
      <c r="G96" s="54">
        <v>0</v>
      </c>
      <c r="H96" s="495"/>
      <c r="I96" s="495"/>
      <c r="J96" s="495"/>
      <c r="K96" s="495"/>
      <c r="L96" s="495"/>
      <c r="M96" s="495"/>
      <c r="N96" s="495"/>
    </row>
    <row r="97" spans="1:14" ht="25.5" customHeight="1" x14ac:dyDescent="0.2">
      <c r="A97" s="474" t="s">
        <v>166</v>
      </c>
      <c r="B97" s="470" t="s">
        <v>167</v>
      </c>
      <c r="C97" s="470" t="s">
        <v>21</v>
      </c>
      <c r="D97" s="470"/>
      <c r="E97" s="473">
        <f>E98+E99+E100+E101+E124+E125</f>
        <v>6297747.0199999996</v>
      </c>
      <c r="F97" s="473">
        <f>F98+F99+F100+F101+F124+F125</f>
        <v>6297747.0199999996</v>
      </c>
      <c r="G97" s="473">
        <f>G98+G99+G100+G101+G124+G125</f>
        <v>6307301.8799999999</v>
      </c>
      <c r="H97" s="495"/>
      <c r="I97" s="495"/>
      <c r="J97" s="495"/>
      <c r="K97" s="495"/>
      <c r="L97" s="495"/>
      <c r="M97" s="495"/>
      <c r="N97" s="495"/>
    </row>
    <row r="98" spans="1:14" ht="41.25" customHeight="1" x14ac:dyDescent="0.2">
      <c r="A98" s="474" t="s">
        <v>414</v>
      </c>
      <c r="B98" s="470" t="s">
        <v>168</v>
      </c>
      <c r="C98" s="470" t="s">
        <v>169</v>
      </c>
      <c r="D98" s="470"/>
      <c r="E98" s="54">
        <v>0</v>
      </c>
      <c r="F98" s="54">
        <v>0</v>
      </c>
      <c r="G98" s="54">
        <v>0</v>
      </c>
      <c r="H98" s="495"/>
      <c r="I98" s="495"/>
      <c r="J98" s="495"/>
      <c r="K98" s="495"/>
      <c r="L98" s="495"/>
      <c r="M98" s="495"/>
      <c r="N98" s="495"/>
    </row>
    <row r="99" spans="1:14" ht="28.5" customHeight="1" x14ac:dyDescent="0.2">
      <c r="A99" s="474" t="s">
        <v>170</v>
      </c>
      <c r="B99" s="470" t="s">
        <v>171</v>
      </c>
      <c r="C99" s="470" t="s">
        <v>172</v>
      </c>
      <c r="D99" s="470"/>
      <c r="E99" s="54">
        <v>0</v>
      </c>
      <c r="F99" s="54">
        <v>0</v>
      </c>
      <c r="G99" s="54">
        <v>0</v>
      </c>
      <c r="H99" s="495"/>
      <c r="I99" s="495"/>
      <c r="J99" s="495"/>
      <c r="K99" s="495"/>
      <c r="L99" s="495"/>
      <c r="M99" s="495"/>
      <c r="N99" s="495"/>
    </row>
    <row r="100" spans="1:14" ht="40.5" customHeight="1" x14ac:dyDescent="0.2">
      <c r="A100" s="474" t="s">
        <v>173</v>
      </c>
      <c r="B100" s="470" t="s">
        <v>174</v>
      </c>
      <c r="C100" s="470" t="s">
        <v>175</v>
      </c>
      <c r="D100" s="470"/>
      <c r="E100" s="54">
        <v>0</v>
      </c>
      <c r="F100" s="54">
        <v>0</v>
      </c>
      <c r="G100" s="54">
        <v>0</v>
      </c>
      <c r="H100" s="495"/>
      <c r="I100" s="495"/>
      <c r="J100" s="495"/>
      <c r="K100" s="495"/>
      <c r="L100" s="495"/>
      <c r="M100" s="495"/>
      <c r="N100" s="495"/>
    </row>
    <row r="101" spans="1:14" ht="25.5" customHeight="1" x14ac:dyDescent="0.2">
      <c r="A101" s="474" t="s">
        <v>378</v>
      </c>
      <c r="B101" s="470" t="s">
        <v>176</v>
      </c>
      <c r="C101" s="470" t="s">
        <v>177</v>
      </c>
      <c r="D101" s="44"/>
      <c r="E101" s="473">
        <f>E102+E103+E104+E107+E108+E109+E110+E111+E112+E113+E114</f>
        <v>5140660.34</v>
      </c>
      <c r="F101" s="473">
        <f>F102+F103+F104+F107+F108+F109+F110+F111+F112+F113+F114</f>
        <v>5140660.34</v>
      </c>
      <c r="G101" s="473">
        <f>G102+G103+G104+G107+G108+G109+G110+G111+G112+G113+G114</f>
        <v>5150215.2</v>
      </c>
      <c r="H101" s="496"/>
      <c r="I101" s="496"/>
      <c r="J101" s="496"/>
      <c r="K101" s="496"/>
      <c r="L101" s="496"/>
      <c r="M101" s="496"/>
      <c r="N101" s="496"/>
    </row>
    <row r="102" spans="1:14" ht="25.5" customHeight="1" x14ac:dyDescent="0.2">
      <c r="A102" s="474" t="s">
        <v>178</v>
      </c>
      <c r="B102" s="470" t="s">
        <v>176</v>
      </c>
      <c r="C102" s="470" t="s">
        <v>177</v>
      </c>
      <c r="D102" s="470" t="s">
        <v>179</v>
      </c>
      <c r="E102" s="54">
        <f t="shared" ref="E102:G103" si="6">E157+E212+E267</f>
        <v>141465.5</v>
      </c>
      <c r="F102" s="54">
        <f t="shared" si="6"/>
        <v>141465.5</v>
      </c>
      <c r="G102" s="54">
        <f t="shared" si="6"/>
        <v>141465.5</v>
      </c>
      <c r="H102" s="495"/>
      <c r="I102" s="495"/>
      <c r="J102" s="495"/>
      <c r="K102" s="495"/>
      <c r="L102" s="495"/>
      <c r="M102" s="495"/>
      <c r="N102" s="495"/>
    </row>
    <row r="103" spans="1:14" ht="25.5" customHeight="1" x14ac:dyDescent="0.2">
      <c r="A103" s="474" t="s">
        <v>180</v>
      </c>
      <c r="B103" s="470" t="s">
        <v>176</v>
      </c>
      <c r="C103" s="470" t="s">
        <v>177</v>
      </c>
      <c r="D103" s="470" t="s">
        <v>181</v>
      </c>
      <c r="E103" s="54">
        <f t="shared" si="6"/>
        <v>0</v>
      </c>
      <c r="F103" s="54">
        <f t="shared" si="6"/>
        <v>0</v>
      </c>
      <c r="G103" s="54">
        <f t="shared" si="6"/>
        <v>0</v>
      </c>
      <c r="H103" s="495"/>
      <c r="I103" s="495"/>
      <c r="J103" s="495"/>
      <c r="K103" s="495"/>
      <c r="L103" s="495"/>
      <c r="M103" s="495"/>
      <c r="N103" s="495"/>
    </row>
    <row r="104" spans="1:14" ht="25.5" customHeight="1" x14ac:dyDescent="0.2">
      <c r="A104" s="474" t="s">
        <v>182</v>
      </c>
      <c r="B104" s="470" t="s">
        <v>176</v>
      </c>
      <c r="C104" s="470" t="s">
        <v>177</v>
      </c>
      <c r="D104" s="470" t="s">
        <v>183</v>
      </c>
      <c r="E104" s="473">
        <f>E105+E106</f>
        <v>381146.84</v>
      </c>
      <c r="F104" s="473">
        <f>F105+F106</f>
        <v>381146.84</v>
      </c>
      <c r="G104" s="473">
        <f>G105+G106</f>
        <v>381146.84</v>
      </c>
      <c r="H104" s="495"/>
      <c r="I104" s="495"/>
      <c r="J104" s="495"/>
      <c r="K104" s="495"/>
      <c r="L104" s="495"/>
      <c r="M104" s="495"/>
      <c r="N104" s="495"/>
    </row>
    <row r="105" spans="1:14" ht="25.5" customHeight="1" x14ac:dyDescent="0.2">
      <c r="A105" s="474" t="s">
        <v>340</v>
      </c>
      <c r="B105" s="470" t="s">
        <v>190</v>
      </c>
      <c r="C105" s="470" t="s">
        <v>177</v>
      </c>
      <c r="D105" s="470" t="s">
        <v>191</v>
      </c>
      <c r="E105" s="54">
        <f t="shared" ref="E105:G113" si="7">E160+E215+E270</f>
        <v>316558.32</v>
      </c>
      <c r="F105" s="54">
        <f t="shared" si="7"/>
        <v>316558.32</v>
      </c>
      <c r="G105" s="54">
        <f t="shared" si="7"/>
        <v>316558.32</v>
      </c>
      <c r="H105" s="495"/>
      <c r="I105" s="495"/>
      <c r="J105" s="495"/>
      <c r="K105" s="495"/>
      <c r="L105" s="495"/>
      <c r="M105" s="495"/>
      <c r="N105" s="495"/>
    </row>
    <row r="106" spans="1:14" ht="25.5" customHeight="1" x14ac:dyDescent="0.2">
      <c r="A106" s="474" t="s">
        <v>341</v>
      </c>
      <c r="B106" s="470" t="s">
        <v>192</v>
      </c>
      <c r="C106" s="470" t="s">
        <v>177</v>
      </c>
      <c r="D106" s="470" t="s">
        <v>193</v>
      </c>
      <c r="E106" s="54">
        <f t="shared" si="7"/>
        <v>64588.52</v>
      </c>
      <c r="F106" s="54">
        <f t="shared" si="7"/>
        <v>64588.52</v>
      </c>
      <c r="G106" s="54">
        <f t="shared" si="7"/>
        <v>64588.52</v>
      </c>
      <c r="H106" s="495"/>
      <c r="I106" s="495"/>
      <c r="J106" s="495"/>
      <c r="K106" s="495"/>
      <c r="L106" s="495"/>
      <c r="M106" s="495"/>
      <c r="N106" s="495"/>
    </row>
    <row r="107" spans="1:14" ht="43.5" customHeight="1" x14ac:dyDescent="0.2">
      <c r="A107" s="474" t="s">
        <v>194</v>
      </c>
      <c r="B107" s="470" t="s">
        <v>176</v>
      </c>
      <c r="C107" s="470" t="s">
        <v>177</v>
      </c>
      <c r="D107" s="470" t="s">
        <v>195</v>
      </c>
      <c r="E107" s="54">
        <f t="shared" si="7"/>
        <v>24000</v>
      </c>
      <c r="F107" s="54">
        <f t="shared" si="7"/>
        <v>24000</v>
      </c>
      <c r="G107" s="54">
        <f t="shared" si="7"/>
        <v>24000</v>
      </c>
      <c r="H107" s="495"/>
      <c r="I107" s="495"/>
      <c r="J107" s="495"/>
      <c r="K107" s="495"/>
      <c r="L107" s="495"/>
      <c r="M107" s="495"/>
      <c r="N107" s="495"/>
    </row>
    <row r="108" spans="1:14" ht="25.5" customHeight="1" x14ac:dyDescent="0.2">
      <c r="A108" s="474" t="s">
        <v>196</v>
      </c>
      <c r="B108" s="470" t="s">
        <v>176</v>
      </c>
      <c r="C108" s="470" t="s">
        <v>177</v>
      </c>
      <c r="D108" s="470" t="s">
        <v>197</v>
      </c>
      <c r="E108" s="54">
        <f t="shared" si="7"/>
        <v>112727</v>
      </c>
      <c r="F108" s="54">
        <f t="shared" si="7"/>
        <v>112727</v>
      </c>
      <c r="G108" s="54">
        <f t="shared" si="7"/>
        <v>112727</v>
      </c>
      <c r="H108" s="495"/>
      <c r="I108" s="495"/>
      <c r="J108" s="495"/>
      <c r="K108" s="495"/>
      <c r="L108" s="495"/>
      <c r="M108" s="495"/>
      <c r="N108" s="495"/>
    </row>
    <row r="109" spans="1:14" ht="25.5" customHeight="1" x14ac:dyDescent="0.2">
      <c r="A109" s="474" t="s">
        <v>125</v>
      </c>
      <c r="B109" s="470" t="s">
        <v>176</v>
      </c>
      <c r="C109" s="470" t="s">
        <v>177</v>
      </c>
      <c r="D109" s="470" t="s">
        <v>127</v>
      </c>
      <c r="E109" s="54">
        <f t="shared" si="7"/>
        <v>354600</v>
      </c>
      <c r="F109" s="54">
        <f t="shared" si="7"/>
        <v>354600</v>
      </c>
      <c r="G109" s="54">
        <f t="shared" si="7"/>
        <v>354600</v>
      </c>
      <c r="H109" s="495"/>
      <c r="I109" s="495"/>
      <c r="J109" s="495"/>
      <c r="K109" s="495"/>
      <c r="L109" s="495"/>
      <c r="M109" s="495"/>
      <c r="N109" s="495"/>
    </row>
    <row r="110" spans="1:14" ht="25.5" customHeight="1" x14ac:dyDescent="0.2">
      <c r="A110" s="474" t="s">
        <v>198</v>
      </c>
      <c r="B110" s="470" t="s">
        <v>176</v>
      </c>
      <c r="C110" s="470" t="s">
        <v>177</v>
      </c>
      <c r="D110" s="470" t="s">
        <v>199</v>
      </c>
      <c r="E110" s="54">
        <f t="shared" si="7"/>
        <v>28036.629999999997</v>
      </c>
      <c r="F110" s="54">
        <f t="shared" si="7"/>
        <v>28036.629999999997</v>
      </c>
      <c r="G110" s="54">
        <f t="shared" si="7"/>
        <v>28036.629999999997</v>
      </c>
      <c r="H110" s="495"/>
      <c r="I110" s="495"/>
      <c r="J110" s="495"/>
      <c r="K110" s="495"/>
      <c r="L110" s="495"/>
      <c r="M110" s="495"/>
      <c r="N110" s="495"/>
    </row>
    <row r="111" spans="1:14" ht="24" customHeight="1" x14ac:dyDescent="0.2">
      <c r="A111" s="474" t="s">
        <v>200</v>
      </c>
      <c r="B111" s="470" t="s">
        <v>176</v>
      </c>
      <c r="C111" s="470" t="s">
        <v>177</v>
      </c>
      <c r="D111" s="470" t="s">
        <v>201</v>
      </c>
      <c r="E111" s="54">
        <f t="shared" si="7"/>
        <v>0</v>
      </c>
      <c r="F111" s="54">
        <f t="shared" si="7"/>
        <v>0</v>
      </c>
      <c r="G111" s="54">
        <f t="shared" si="7"/>
        <v>0</v>
      </c>
      <c r="H111" s="44"/>
      <c r="I111" s="483"/>
      <c r="J111" s="483"/>
      <c r="K111" s="483"/>
      <c r="L111" s="483"/>
      <c r="M111" s="483"/>
      <c r="N111" s="483"/>
    </row>
    <row r="112" spans="1:14" ht="25.5" customHeight="1" x14ac:dyDescent="0.2">
      <c r="A112" s="474" t="s">
        <v>202</v>
      </c>
      <c r="B112" s="470" t="s">
        <v>176</v>
      </c>
      <c r="C112" s="470" t="s">
        <v>177</v>
      </c>
      <c r="D112" s="470" t="s">
        <v>203</v>
      </c>
      <c r="E112" s="54">
        <f t="shared" si="7"/>
        <v>0</v>
      </c>
      <c r="F112" s="54">
        <f t="shared" si="7"/>
        <v>0</v>
      </c>
      <c r="G112" s="54">
        <f t="shared" si="7"/>
        <v>0</v>
      </c>
      <c r="H112" s="495"/>
      <c r="I112" s="495"/>
      <c r="J112" s="495"/>
      <c r="K112" s="495"/>
      <c r="L112" s="495"/>
      <c r="M112" s="495"/>
      <c r="N112" s="495"/>
    </row>
    <row r="113" spans="1:14" ht="25.5" customHeight="1" x14ac:dyDescent="0.2">
      <c r="A113" s="474" t="s">
        <v>204</v>
      </c>
      <c r="B113" s="470" t="s">
        <v>176</v>
      </c>
      <c r="C113" s="470" t="s">
        <v>177</v>
      </c>
      <c r="D113" s="470" t="s">
        <v>205</v>
      </c>
      <c r="E113" s="54">
        <f t="shared" si="7"/>
        <v>0</v>
      </c>
      <c r="F113" s="54">
        <f t="shared" si="7"/>
        <v>0</v>
      </c>
      <c r="G113" s="54">
        <f t="shared" si="7"/>
        <v>0</v>
      </c>
      <c r="H113" s="495"/>
      <c r="I113" s="495"/>
      <c r="J113" s="495"/>
      <c r="K113" s="495"/>
      <c r="L113" s="495"/>
      <c r="M113" s="495"/>
      <c r="N113" s="495"/>
    </row>
    <row r="114" spans="1:14" ht="25.5" customHeight="1" x14ac:dyDescent="0.2">
      <c r="A114" s="474" t="s">
        <v>206</v>
      </c>
      <c r="B114" s="470" t="s">
        <v>176</v>
      </c>
      <c r="C114" s="470" t="s">
        <v>177</v>
      </c>
      <c r="D114" s="470" t="s">
        <v>207</v>
      </c>
      <c r="E114" s="473">
        <f>E115+E116+E117+E118+E119+E120+E121+E122+E123</f>
        <v>4098684.3699999996</v>
      </c>
      <c r="F114" s="473">
        <f>F115+F116+F117+F118+F119+F120+F121+F122+F123</f>
        <v>4098684.3699999996</v>
      </c>
      <c r="G114" s="473">
        <f>G115+G116+G117+G118+G119+G120+G121+G122+G123</f>
        <v>4108239.23</v>
      </c>
      <c r="H114" s="496"/>
      <c r="I114" s="496"/>
      <c r="J114" s="496"/>
      <c r="K114" s="496"/>
      <c r="L114" s="496"/>
      <c r="M114" s="496"/>
      <c r="N114" s="496"/>
    </row>
    <row r="115" spans="1:14" ht="25.5" customHeight="1" x14ac:dyDescent="0.2">
      <c r="A115" s="474" t="s">
        <v>208</v>
      </c>
      <c r="B115" s="470" t="s">
        <v>176</v>
      </c>
      <c r="C115" s="470" t="s">
        <v>177</v>
      </c>
      <c r="D115" s="470" t="s">
        <v>209</v>
      </c>
      <c r="E115" s="54">
        <f t="shared" ref="E115:G123" si="8">E170+E225+E280</f>
        <v>111063.02</v>
      </c>
      <c r="F115" s="54">
        <f t="shared" si="8"/>
        <v>111063.02</v>
      </c>
      <c r="G115" s="54">
        <f t="shared" si="8"/>
        <v>111432.12</v>
      </c>
      <c r="H115" s="495"/>
      <c r="I115" s="495"/>
      <c r="J115" s="495"/>
      <c r="K115" s="495"/>
      <c r="L115" s="495"/>
      <c r="M115" s="495"/>
      <c r="N115" s="495"/>
    </row>
    <row r="116" spans="1:14" ht="25.5" customHeight="1" x14ac:dyDescent="0.2">
      <c r="A116" s="474" t="s">
        <v>210</v>
      </c>
      <c r="B116" s="470" t="s">
        <v>176</v>
      </c>
      <c r="C116" s="470" t="s">
        <v>177</v>
      </c>
      <c r="D116" s="470" t="s">
        <v>211</v>
      </c>
      <c r="E116" s="54">
        <f t="shared" si="8"/>
        <v>2241246.5299999998</v>
      </c>
      <c r="F116" s="54">
        <f t="shared" si="8"/>
        <v>2241246.5299999998</v>
      </c>
      <c r="G116" s="54">
        <f t="shared" si="8"/>
        <v>2250432.29</v>
      </c>
      <c r="H116" s="495"/>
      <c r="I116" s="495"/>
      <c r="J116" s="495"/>
      <c r="K116" s="495"/>
      <c r="L116" s="495"/>
      <c r="M116" s="495"/>
      <c r="N116" s="495"/>
    </row>
    <row r="117" spans="1:14" ht="25.5" customHeight="1" x14ac:dyDescent="0.2">
      <c r="A117" s="474" t="s">
        <v>212</v>
      </c>
      <c r="B117" s="470" t="s">
        <v>176</v>
      </c>
      <c r="C117" s="470" t="s">
        <v>177</v>
      </c>
      <c r="D117" s="470" t="s">
        <v>213</v>
      </c>
      <c r="E117" s="54">
        <f t="shared" si="8"/>
        <v>1048105.92</v>
      </c>
      <c r="F117" s="54">
        <f t="shared" si="8"/>
        <v>1048105.92</v>
      </c>
      <c r="G117" s="54">
        <f t="shared" si="8"/>
        <v>1048105.92</v>
      </c>
      <c r="H117" s="495"/>
      <c r="I117" s="495"/>
      <c r="J117" s="495"/>
      <c r="K117" s="495"/>
      <c r="L117" s="495"/>
      <c r="M117" s="495"/>
      <c r="N117" s="495"/>
    </row>
    <row r="118" spans="1:14" ht="25.5" customHeight="1" x14ac:dyDescent="0.2">
      <c r="A118" s="474" t="s">
        <v>214</v>
      </c>
      <c r="B118" s="470" t="s">
        <v>176</v>
      </c>
      <c r="C118" s="470" t="s">
        <v>177</v>
      </c>
      <c r="D118" s="470" t="s">
        <v>215</v>
      </c>
      <c r="E118" s="54">
        <f t="shared" si="8"/>
        <v>0</v>
      </c>
      <c r="F118" s="54">
        <f t="shared" si="8"/>
        <v>0</v>
      </c>
      <c r="G118" s="54">
        <f t="shared" si="8"/>
        <v>0</v>
      </c>
      <c r="H118" s="495"/>
      <c r="I118" s="495"/>
      <c r="J118" s="495"/>
      <c r="K118" s="495"/>
      <c r="L118" s="495"/>
      <c r="M118" s="495"/>
      <c r="N118" s="495"/>
    </row>
    <row r="119" spans="1:14" ht="25.5" customHeight="1" x14ac:dyDescent="0.2">
      <c r="A119" s="474" t="s">
        <v>216</v>
      </c>
      <c r="B119" s="470" t="s">
        <v>176</v>
      </c>
      <c r="C119" s="470" t="s">
        <v>177</v>
      </c>
      <c r="D119" s="470" t="s">
        <v>217</v>
      </c>
      <c r="E119" s="54">
        <f t="shared" si="8"/>
        <v>570000</v>
      </c>
      <c r="F119" s="54">
        <f t="shared" si="8"/>
        <v>570000</v>
      </c>
      <c r="G119" s="54">
        <f t="shared" si="8"/>
        <v>570000</v>
      </c>
      <c r="H119" s="495"/>
      <c r="I119" s="495"/>
      <c r="J119" s="495"/>
      <c r="K119" s="495"/>
      <c r="L119" s="495"/>
      <c r="M119" s="495"/>
      <c r="N119" s="495"/>
    </row>
    <row r="120" spans="1:14" ht="25.5" customHeight="1" x14ac:dyDescent="0.2">
      <c r="A120" s="474" t="s">
        <v>218</v>
      </c>
      <c r="B120" s="470" t="s">
        <v>176</v>
      </c>
      <c r="C120" s="470" t="s">
        <v>177</v>
      </c>
      <c r="D120" s="470" t="s">
        <v>219</v>
      </c>
      <c r="E120" s="54">
        <f t="shared" si="8"/>
        <v>128268.9</v>
      </c>
      <c r="F120" s="54">
        <f t="shared" si="8"/>
        <v>128268.9</v>
      </c>
      <c r="G120" s="54">
        <f t="shared" si="8"/>
        <v>128268.9</v>
      </c>
      <c r="H120" s="495"/>
      <c r="I120" s="495"/>
      <c r="J120" s="495"/>
      <c r="K120" s="495"/>
      <c r="L120" s="495"/>
      <c r="M120" s="495"/>
      <c r="N120" s="495"/>
    </row>
    <row r="121" spans="1:14" ht="25.5" customHeight="1" x14ac:dyDescent="0.2">
      <c r="A121" s="474" t="s">
        <v>220</v>
      </c>
      <c r="B121" s="470" t="s">
        <v>176</v>
      </c>
      <c r="C121" s="470" t="s">
        <v>177</v>
      </c>
      <c r="D121" s="470" t="s">
        <v>221</v>
      </c>
      <c r="E121" s="54">
        <f t="shared" si="8"/>
        <v>0</v>
      </c>
      <c r="F121" s="54">
        <f t="shared" si="8"/>
        <v>0</v>
      </c>
      <c r="G121" s="54">
        <f t="shared" si="8"/>
        <v>0</v>
      </c>
      <c r="H121" s="495"/>
      <c r="I121" s="495"/>
      <c r="J121" s="495"/>
      <c r="K121" s="495"/>
      <c r="L121" s="495"/>
      <c r="M121" s="495"/>
      <c r="N121" s="495"/>
    </row>
    <row r="122" spans="1:14" ht="42.75" customHeight="1" x14ac:dyDescent="0.2">
      <c r="A122" s="474" t="s">
        <v>222</v>
      </c>
      <c r="B122" s="470" t="s">
        <v>176</v>
      </c>
      <c r="C122" s="470" t="s">
        <v>177</v>
      </c>
      <c r="D122" s="470" t="s">
        <v>223</v>
      </c>
      <c r="E122" s="54">
        <f t="shared" si="8"/>
        <v>0</v>
      </c>
      <c r="F122" s="54">
        <f t="shared" si="8"/>
        <v>0</v>
      </c>
      <c r="G122" s="54">
        <f t="shared" si="8"/>
        <v>0</v>
      </c>
      <c r="H122" s="495"/>
      <c r="I122" s="495"/>
      <c r="J122" s="495"/>
      <c r="K122" s="495"/>
      <c r="L122" s="495"/>
      <c r="M122" s="495"/>
      <c r="N122" s="495"/>
    </row>
    <row r="123" spans="1:14" ht="49.5" customHeight="1" x14ac:dyDescent="0.2">
      <c r="A123" s="474" t="s">
        <v>224</v>
      </c>
      <c r="B123" s="470" t="s">
        <v>176</v>
      </c>
      <c r="C123" s="470" t="s">
        <v>177</v>
      </c>
      <c r="D123" s="470" t="s">
        <v>225</v>
      </c>
      <c r="E123" s="54">
        <f t="shared" si="8"/>
        <v>0</v>
      </c>
      <c r="F123" s="54">
        <f t="shared" si="8"/>
        <v>0</v>
      </c>
      <c r="G123" s="54">
        <f t="shared" si="8"/>
        <v>0</v>
      </c>
      <c r="H123" s="495"/>
      <c r="I123" s="495"/>
      <c r="J123" s="495"/>
      <c r="K123" s="495"/>
      <c r="L123" s="495"/>
      <c r="M123" s="495"/>
      <c r="N123" s="495"/>
    </row>
    <row r="124" spans="1:14" ht="49.5" customHeight="1" x14ac:dyDescent="0.2">
      <c r="A124" s="474" t="s">
        <v>418</v>
      </c>
      <c r="B124" s="470" t="s">
        <v>245</v>
      </c>
      <c r="C124" s="470" t="s">
        <v>419</v>
      </c>
      <c r="D124" s="470"/>
      <c r="E124" s="54">
        <f>E179+E234+E289+E343+E397+E450+E531</f>
        <v>0</v>
      </c>
      <c r="F124" s="54">
        <f>F179+F234+F289+F343+F397+F450+F531</f>
        <v>0</v>
      </c>
      <c r="G124" s="54">
        <f>G179+G234+G289+G343+G397+G450+G531</f>
        <v>0</v>
      </c>
      <c r="H124" s="483"/>
      <c r="I124" s="483"/>
      <c r="J124" s="483"/>
      <c r="K124" s="483"/>
      <c r="L124" s="483"/>
      <c r="M124" s="483"/>
      <c r="N124" s="483"/>
    </row>
    <row r="125" spans="1:14" ht="25.5" customHeight="1" x14ac:dyDescent="0.2">
      <c r="A125" s="474" t="s">
        <v>425</v>
      </c>
      <c r="B125" s="470" t="s">
        <v>420</v>
      </c>
      <c r="C125" s="470" t="s">
        <v>424</v>
      </c>
      <c r="D125" s="470" t="s">
        <v>183</v>
      </c>
      <c r="E125" s="473">
        <f>E126+E127+E128</f>
        <v>1157086.68</v>
      </c>
      <c r="F125" s="473">
        <f>F126+F127+F128</f>
        <v>1157086.68</v>
      </c>
      <c r="G125" s="473">
        <f>G126+G127+G128</f>
        <v>1157086.68</v>
      </c>
      <c r="H125" s="501"/>
      <c r="I125" s="502"/>
      <c r="J125" s="502"/>
      <c r="K125" s="502"/>
      <c r="L125" s="502"/>
      <c r="M125" s="502"/>
      <c r="N125" s="503"/>
    </row>
    <row r="126" spans="1:14" ht="25.5" customHeight="1" x14ac:dyDescent="0.2">
      <c r="A126" s="474" t="s">
        <v>337</v>
      </c>
      <c r="B126" s="470" t="s">
        <v>184</v>
      </c>
      <c r="C126" s="470" t="s">
        <v>424</v>
      </c>
      <c r="D126" s="470" t="s">
        <v>185</v>
      </c>
      <c r="E126" s="54">
        <f t="shared" ref="E126:G128" si="9">E181+E236+E291+E399+E452+E345+E533</f>
        <v>0</v>
      </c>
      <c r="F126" s="54">
        <f t="shared" si="9"/>
        <v>0</v>
      </c>
      <c r="G126" s="54">
        <f t="shared" si="9"/>
        <v>0</v>
      </c>
      <c r="H126" s="501"/>
      <c r="I126" s="502"/>
      <c r="J126" s="502"/>
      <c r="K126" s="502"/>
      <c r="L126" s="502"/>
      <c r="M126" s="502"/>
      <c r="N126" s="503"/>
    </row>
    <row r="127" spans="1:14" ht="25.5" customHeight="1" x14ac:dyDescent="0.2">
      <c r="A127" s="474" t="s">
        <v>338</v>
      </c>
      <c r="B127" s="470" t="s">
        <v>186</v>
      </c>
      <c r="C127" s="470" t="s">
        <v>424</v>
      </c>
      <c r="D127" s="470" t="s">
        <v>187</v>
      </c>
      <c r="E127" s="54">
        <f t="shared" si="9"/>
        <v>541274.19999999995</v>
      </c>
      <c r="F127" s="54">
        <f t="shared" si="9"/>
        <v>541274.19999999995</v>
      </c>
      <c r="G127" s="54">
        <f t="shared" si="9"/>
        <v>541274.19999999995</v>
      </c>
      <c r="H127" s="495"/>
      <c r="I127" s="495"/>
      <c r="J127" s="495"/>
      <c r="K127" s="495"/>
      <c r="L127" s="495"/>
      <c r="M127" s="495"/>
      <c r="N127" s="495"/>
    </row>
    <row r="128" spans="1:14" ht="25.5" customHeight="1" x14ac:dyDescent="0.2">
      <c r="A128" s="474" t="s">
        <v>339</v>
      </c>
      <c r="B128" s="470" t="s">
        <v>188</v>
      </c>
      <c r="C128" s="470" t="s">
        <v>424</v>
      </c>
      <c r="D128" s="470" t="s">
        <v>189</v>
      </c>
      <c r="E128" s="54">
        <f t="shared" si="9"/>
        <v>615812.48</v>
      </c>
      <c r="F128" s="54">
        <f t="shared" si="9"/>
        <v>615812.48</v>
      </c>
      <c r="G128" s="54">
        <f t="shared" si="9"/>
        <v>615812.48</v>
      </c>
      <c r="H128" s="495"/>
      <c r="I128" s="495"/>
      <c r="J128" s="495"/>
      <c r="K128" s="495"/>
      <c r="L128" s="495"/>
      <c r="M128" s="495"/>
      <c r="N128" s="495"/>
    </row>
    <row r="129" spans="1:14" ht="22.5" customHeight="1" x14ac:dyDescent="0.2">
      <c r="A129" s="498" t="s">
        <v>406</v>
      </c>
      <c r="B129" s="499"/>
      <c r="C129" s="499"/>
      <c r="D129" s="499"/>
      <c r="E129" s="499"/>
      <c r="F129" s="499"/>
      <c r="G129" s="500"/>
      <c r="H129" s="483"/>
      <c r="I129" s="483"/>
      <c r="J129" s="483"/>
      <c r="K129" s="483"/>
      <c r="L129" s="483"/>
      <c r="M129" s="483"/>
      <c r="N129" s="483"/>
    </row>
    <row r="130" spans="1:14" ht="33.75" customHeight="1" x14ac:dyDescent="0.2">
      <c r="A130" s="480" t="s">
        <v>110</v>
      </c>
      <c r="B130" s="470" t="s">
        <v>109</v>
      </c>
      <c r="C130" s="478" t="s">
        <v>21</v>
      </c>
      <c r="D130" s="470"/>
      <c r="E130" s="473">
        <f>E131+E132+E133+E134+E135+E136+E138+E141+E142+E143+E150+E149+E152</f>
        <v>23943114.59</v>
      </c>
      <c r="F130" s="473">
        <f>F131+F132+F133+F134+F135+F136+F138+F142+F143+F150+F149+F152</f>
        <v>23943114.59</v>
      </c>
      <c r="G130" s="473">
        <f>G131+G132+G133+G134+G135+G136+G138+G142+G143+G150+G149+G152</f>
        <v>23952669.449999999</v>
      </c>
      <c r="H130" s="495"/>
      <c r="I130" s="495"/>
      <c r="J130" s="495"/>
      <c r="K130" s="495"/>
      <c r="L130" s="495"/>
      <c r="M130" s="495"/>
      <c r="N130" s="495"/>
    </row>
    <row r="131" spans="1:14" ht="25.5" customHeight="1" x14ac:dyDescent="0.2">
      <c r="A131" s="474" t="s">
        <v>111</v>
      </c>
      <c r="B131" s="470" t="s">
        <v>112</v>
      </c>
      <c r="C131" s="470" t="s">
        <v>113</v>
      </c>
      <c r="D131" s="470" t="s">
        <v>114</v>
      </c>
      <c r="E131" s="54">
        <f>'111-211 Б'!E17</f>
        <v>16240390.300000001</v>
      </c>
      <c r="F131" s="54">
        <f>'111-211 Б'!F17</f>
        <v>16240390.300000001</v>
      </c>
      <c r="G131" s="54">
        <f>'111-211 Б'!G17</f>
        <v>16240390.300000001</v>
      </c>
      <c r="H131" s="495"/>
      <c r="I131" s="495"/>
      <c r="J131" s="495"/>
      <c r="K131" s="495"/>
      <c r="L131" s="495"/>
      <c r="M131" s="495"/>
      <c r="N131" s="495"/>
    </row>
    <row r="132" spans="1:14" ht="25.5" customHeight="1" x14ac:dyDescent="0.2">
      <c r="A132" s="474" t="s">
        <v>115</v>
      </c>
      <c r="B132" s="470" t="s">
        <v>116</v>
      </c>
      <c r="C132" s="470" t="s">
        <v>113</v>
      </c>
      <c r="D132" s="470" t="s">
        <v>117</v>
      </c>
      <c r="E132" s="54">
        <f>'111-266 Б'!E17</f>
        <v>6500</v>
      </c>
      <c r="F132" s="54">
        <f>'111-266 Б'!F17</f>
        <v>6500</v>
      </c>
      <c r="G132" s="54">
        <f>'111-266 Б'!G17</f>
        <v>6500</v>
      </c>
      <c r="H132" s="495"/>
      <c r="I132" s="495"/>
      <c r="J132" s="495"/>
      <c r="K132" s="495"/>
      <c r="L132" s="495"/>
      <c r="M132" s="495"/>
      <c r="N132" s="495"/>
    </row>
    <row r="133" spans="1:14" ht="25.5" customHeight="1" x14ac:dyDescent="0.2">
      <c r="A133" s="474" t="s">
        <v>118</v>
      </c>
      <c r="B133" s="470" t="s">
        <v>119</v>
      </c>
      <c r="C133" s="470" t="s">
        <v>120</v>
      </c>
      <c r="D133" s="470" t="s">
        <v>121</v>
      </c>
      <c r="E133" s="54">
        <f>'112-212 Б'!E17</f>
        <v>3000</v>
      </c>
      <c r="F133" s="54">
        <f>'112-212 Б'!F17</f>
        <v>3000</v>
      </c>
      <c r="G133" s="54">
        <f>'112-212 Б'!G17</f>
        <v>3000</v>
      </c>
      <c r="H133" s="495"/>
      <c r="I133" s="495"/>
      <c r="J133" s="495"/>
      <c r="K133" s="495"/>
      <c r="L133" s="495"/>
      <c r="M133" s="495"/>
      <c r="N133" s="495"/>
    </row>
    <row r="134" spans="1:14" s="481" customFormat="1" ht="25.5" customHeight="1" x14ac:dyDescent="0.2">
      <c r="A134" s="474" t="s">
        <v>122</v>
      </c>
      <c r="B134" s="470" t="s">
        <v>123</v>
      </c>
      <c r="C134" s="470" t="s">
        <v>120</v>
      </c>
      <c r="D134" s="470" t="s">
        <v>124</v>
      </c>
      <c r="E134" s="54">
        <f>'112-214 Б'!E20</f>
        <v>0</v>
      </c>
      <c r="F134" s="54">
        <f>'112-214 Б'!F20</f>
        <v>0</v>
      </c>
      <c r="G134" s="54">
        <f>'112-214 Б'!G20</f>
        <v>0</v>
      </c>
      <c r="H134" s="495"/>
      <c r="I134" s="495"/>
      <c r="J134" s="495"/>
      <c r="K134" s="495"/>
      <c r="L134" s="495"/>
      <c r="M134" s="495"/>
      <c r="N134" s="495"/>
    </row>
    <row r="135" spans="1:14" ht="25.5" customHeight="1" x14ac:dyDescent="0.2">
      <c r="A135" s="474" t="s">
        <v>125</v>
      </c>
      <c r="B135" s="470" t="s">
        <v>126</v>
      </c>
      <c r="C135" s="470" t="s">
        <v>120</v>
      </c>
      <c r="D135" s="470" t="s">
        <v>127</v>
      </c>
      <c r="E135" s="54">
        <f>'112-226 Б'!E17</f>
        <v>0</v>
      </c>
      <c r="F135" s="54">
        <f>'112-226 Б'!F17</f>
        <v>0</v>
      </c>
      <c r="G135" s="54">
        <f>'112-226 Б'!G17</f>
        <v>0</v>
      </c>
      <c r="H135" s="495"/>
      <c r="I135" s="495"/>
      <c r="J135" s="495"/>
      <c r="K135" s="495"/>
      <c r="L135" s="495"/>
      <c r="M135" s="495"/>
      <c r="N135" s="495"/>
    </row>
    <row r="136" spans="1:14" ht="25.5" customHeight="1" x14ac:dyDescent="0.2">
      <c r="A136" s="474" t="s">
        <v>115</v>
      </c>
      <c r="B136" s="470" t="s">
        <v>128</v>
      </c>
      <c r="C136" s="470" t="s">
        <v>120</v>
      </c>
      <c r="D136" s="470" t="s">
        <v>117</v>
      </c>
      <c r="E136" s="54">
        <f>'112-266 Б'!E20</f>
        <v>0</v>
      </c>
      <c r="F136" s="54">
        <f>'112-266 Б'!F20</f>
        <v>0</v>
      </c>
      <c r="G136" s="54">
        <f>'112-266 Б'!G20</f>
        <v>0</v>
      </c>
      <c r="H136" s="495"/>
      <c r="I136" s="495"/>
      <c r="J136" s="495"/>
      <c r="K136" s="495"/>
      <c r="L136" s="495"/>
      <c r="M136" s="495"/>
      <c r="N136" s="495"/>
    </row>
    <row r="137" spans="1:14" ht="33.75" customHeight="1" x14ac:dyDescent="0.2">
      <c r="A137" s="474" t="s">
        <v>118</v>
      </c>
      <c r="B137" s="470" t="s">
        <v>129</v>
      </c>
      <c r="C137" s="470" t="s">
        <v>130</v>
      </c>
      <c r="D137" s="470"/>
      <c r="E137" s="54"/>
      <c r="F137" s="482"/>
      <c r="G137" s="482"/>
      <c r="H137" s="497"/>
      <c r="I137" s="497"/>
      <c r="J137" s="497"/>
      <c r="K137" s="497"/>
      <c r="L137" s="497"/>
      <c r="M137" s="497"/>
      <c r="N137" s="497"/>
    </row>
    <row r="138" spans="1:14" ht="25.5" customHeight="1" x14ac:dyDescent="0.2">
      <c r="A138" s="474" t="s">
        <v>131</v>
      </c>
      <c r="B138" s="470" t="s">
        <v>132</v>
      </c>
      <c r="C138" s="470" t="s">
        <v>133</v>
      </c>
      <c r="D138" s="470" t="s">
        <v>134</v>
      </c>
      <c r="E138" s="473">
        <f>E139+E140</f>
        <v>3034258.47</v>
      </c>
      <c r="F138" s="473">
        <f>F139+F140</f>
        <v>3034258.47</v>
      </c>
      <c r="G138" s="473">
        <f>G139+G140</f>
        <v>3034258.47</v>
      </c>
      <c r="H138" s="495"/>
      <c r="I138" s="495"/>
      <c r="J138" s="495"/>
      <c r="K138" s="495"/>
      <c r="L138" s="495"/>
      <c r="M138" s="495"/>
      <c r="N138" s="495"/>
    </row>
    <row r="139" spans="1:14" ht="25.5" customHeight="1" x14ac:dyDescent="0.2">
      <c r="A139" s="474" t="s">
        <v>135</v>
      </c>
      <c r="B139" s="470" t="s">
        <v>136</v>
      </c>
      <c r="C139" s="470" t="s">
        <v>133</v>
      </c>
      <c r="D139" s="470" t="s">
        <v>134</v>
      </c>
      <c r="E139" s="54">
        <f>'119-213 Б '!E14</f>
        <v>3034258.47</v>
      </c>
      <c r="F139" s="54">
        <f>'119-213 Б '!F14</f>
        <v>3034258.47</v>
      </c>
      <c r="G139" s="54">
        <f>'119-213 Б '!G14</f>
        <v>3034258.47</v>
      </c>
      <c r="H139" s="495"/>
      <c r="I139" s="495"/>
      <c r="J139" s="495"/>
      <c r="K139" s="495"/>
      <c r="L139" s="495"/>
      <c r="M139" s="495"/>
      <c r="N139" s="495"/>
    </row>
    <row r="140" spans="1:14" ht="25.5" customHeight="1" x14ac:dyDescent="0.2">
      <c r="A140" s="474" t="s">
        <v>137</v>
      </c>
      <c r="B140" s="470" t="s">
        <v>138</v>
      </c>
      <c r="C140" s="470" t="s">
        <v>133</v>
      </c>
      <c r="D140" s="470" t="s">
        <v>134</v>
      </c>
      <c r="E140" s="54">
        <f>'119-213 Б '!E18</f>
        <v>0</v>
      </c>
      <c r="F140" s="54">
        <f>'119-213 Б '!F18</f>
        <v>0</v>
      </c>
      <c r="G140" s="54">
        <f>'119-213 Б '!G18</f>
        <v>0</v>
      </c>
      <c r="H140" s="495"/>
      <c r="I140" s="495"/>
      <c r="J140" s="495"/>
      <c r="K140" s="495"/>
      <c r="L140" s="495"/>
      <c r="M140" s="495"/>
      <c r="N140" s="495"/>
    </row>
    <row r="141" spans="1:14" ht="25.5" customHeight="1" x14ac:dyDescent="0.2">
      <c r="A141" s="474" t="s">
        <v>125</v>
      </c>
      <c r="B141" s="470" t="s">
        <v>139</v>
      </c>
      <c r="C141" s="470" t="s">
        <v>133</v>
      </c>
      <c r="D141" s="470" t="s">
        <v>127</v>
      </c>
      <c r="E141" s="54">
        <f>'119-226 Б '!E22</f>
        <v>0</v>
      </c>
      <c r="F141" s="54">
        <f>'119-226 Б '!F22</f>
        <v>0</v>
      </c>
      <c r="G141" s="54">
        <f>'119-226 Б '!G22</f>
        <v>0</v>
      </c>
      <c r="H141" s="495"/>
      <c r="I141" s="495"/>
      <c r="J141" s="495"/>
      <c r="K141" s="495"/>
      <c r="L141" s="495"/>
      <c r="M141" s="495"/>
      <c r="N141" s="495"/>
    </row>
    <row r="142" spans="1:14" ht="30.75" customHeight="1" x14ac:dyDescent="0.2">
      <c r="A142" s="474" t="s">
        <v>140</v>
      </c>
      <c r="B142" s="470" t="s">
        <v>141</v>
      </c>
      <c r="C142" s="470" t="s">
        <v>142</v>
      </c>
      <c r="D142" s="470"/>
      <c r="E142" s="54">
        <v>0</v>
      </c>
      <c r="F142" s="54">
        <v>0</v>
      </c>
      <c r="G142" s="54">
        <v>0</v>
      </c>
      <c r="H142" s="495"/>
      <c r="I142" s="495"/>
      <c r="J142" s="495"/>
      <c r="K142" s="495"/>
      <c r="L142" s="495"/>
      <c r="M142" s="495"/>
      <c r="N142" s="495"/>
    </row>
    <row r="143" spans="1:14" ht="25.5" customHeight="1" x14ac:dyDescent="0.2">
      <c r="A143" s="474" t="s">
        <v>143</v>
      </c>
      <c r="B143" s="470" t="s">
        <v>144</v>
      </c>
      <c r="C143" s="470" t="s">
        <v>145</v>
      </c>
      <c r="D143" s="470"/>
      <c r="E143" s="473">
        <f>E144+E145+E146+E147+E148</f>
        <v>323058.27</v>
      </c>
      <c r="F143" s="473">
        <f>F144+F145+F146+F147+F148</f>
        <v>323058.27</v>
      </c>
      <c r="G143" s="473">
        <f>G144+G145+G146+G147+G148</f>
        <v>323058.27</v>
      </c>
      <c r="H143" s="495"/>
      <c r="I143" s="495"/>
      <c r="J143" s="495"/>
      <c r="K143" s="495"/>
      <c r="L143" s="495"/>
      <c r="M143" s="495"/>
      <c r="N143" s="495"/>
    </row>
    <row r="144" spans="1:14" ht="25.5" customHeight="1" x14ac:dyDescent="0.2">
      <c r="A144" s="474" t="s">
        <v>146</v>
      </c>
      <c r="B144" s="470" t="s">
        <v>147</v>
      </c>
      <c r="C144" s="470" t="s">
        <v>148</v>
      </c>
      <c r="D144" s="470" t="s">
        <v>149</v>
      </c>
      <c r="E144" s="54">
        <f>'851-291 имущ Б'!E18</f>
        <v>85246.2</v>
      </c>
      <c r="F144" s="54">
        <f>'851-291 имущ Б'!F18</f>
        <v>85246.2</v>
      </c>
      <c r="G144" s="54">
        <f>'851-291 имущ Б'!G18</f>
        <v>85246.2</v>
      </c>
      <c r="H144" s="495"/>
      <c r="I144" s="495"/>
      <c r="J144" s="495"/>
      <c r="K144" s="495"/>
      <c r="L144" s="495"/>
      <c r="M144" s="495"/>
      <c r="N144" s="495"/>
    </row>
    <row r="145" spans="1:14" ht="25.5" customHeight="1" x14ac:dyDescent="0.2">
      <c r="A145" s="474" t="s">
        <v>150</v>
      </c>
      <c r="B145" s="470" t="s">
        <v>151</v>
      </c>
      <c r="C145" s="470" t="s">
        <v>148</v>
      </c>
      <c r="D145" s="470" t="s">
        <v>149</v>
      </c>
      <c r="E145" s="54">
        <f>'851-291 земля Б'!E20</f>
        <v>228541.07</v>
      </c>
      <c r="F145" s="54">
        <f>'851-291 земля Б'!F20</f>
        <v>228541.07</v>
      </c>
      <c r="G145" s="54">
        <f>'851-291 земля Б'!G20</f>
        <v>228541.07</v>
      </c>
      <c r="H145" s="495"/>
      <c r="I145" s="495"/>
      <c r="J145" s="495"/>
      <c r="K145" s="495"/>
      <c r="L145" s="495"/>
      <c r="M145" s="495"/>
      <c r="N145" s="495"/>
    </row>
    <row r="146" spans="1:14" ht="36.75" customHeight="1" x14ac:dyDescent="0.2">
      <c r="A146" s="474" t="s">
        <v>152</v>
      </c>
      <c r="B146" s="470" t="s">
        <v>153</v>
      </c>
      <c r="C146" s="470" t="s">
        <v>154</v>
      </c>
      <c r="D146" s="470" t="s">
        <v>149</v>
      </c>
      <c r="E146" s="54">
        <f>'852-291 транс Б'!E25</f>
        <v>9271</v>
      </c>
      <c r="F146" s="54">
        <f>'852-291 транс Б'!F25</f>
        <v>9271</v>
      </c>
      <c r="G146" s="54">
        <f>'852-291 транс Б'!G25</f>
        <v>9271</v>
      </c>
      <c r="H146" s="495"/>
      <c r="I146" s="495"/>
      <c r="J146" s="495"/>
      <c r="K146" s="495"/>
      <c r="L146" s="495"/>
      <c r="M146" s="495"/>
      <c r="N146" s="495"/>
    </row>
    <row r="147" spans="1:14" ht="33.75" customHeight="1" x14ac:dyDescent="0.2">
      <c r="A147" s="474" t="s">
        <v>155</v>
      </c>
      <c r="B147" s="470" t="s">
        <v>153</v>
      </c>
      <c r="C147" s="470" t="s">
        <v>154</v>
      </c>
      <c r="D147" s="470" t="s">
        <v>149</v>
      </c>
      <c r="E147" s="54">
        <f>'852-291пошл Б'!E20</f>
        <v>0</v>
      </c>
      <c r="F147" s="54">
        <f>'852-291пошл Б'!F20</f>
        <v>0</v>
      </c>
      <c r="G147" s="54">
        <f>'852-291пошл Б'!G20</f>
        <v>0</v>
      </c>
      <c r="H147" s="495"/>
      <c r="I147" s="495"/>
      <c r="J147" s="495"/>
      <c r="K147" s="495"/>
      <c r="L147" s="495"/>
      <c r="M147" s="495"/>
      <c r="N147" s="495"/>
    </row>
    <row r="148" spans="1:14" ht="40.5" customHeight="1" x14ac:dyDescent="0.2">
      <c r="A148" s="474" t="s">
        <v>156</v>
      </c>
      <c r="B148" s="470" t="s">
        <v>157</v>
      </c>
      <c r="C148" s="470" t="s">
        <v>158</v>
      </c>
      <c r="D148" s="470" t="s">
        <v>149</v>
      </c>
      <c r="E148" s="54">
        <f>'853-291негатив Б'!E20</f>
        <v>0</v>
      </c>
      <c r="F148" s="54">
        <f>'853-291негатив Б'!F20</f>
        <v>0</v>
      </c>
      <c r="G148" s="54">
        <f>'853-291негатив Б'!G20</f>
        <v>0</v>
      </c>
      <c r="H148" s="495"/>
      <c r="I148" s="495"/>
      <c r="J148" s="495"/>
      <c r="K148" s="495"/>
      <c r="L148" s="495"/>
      <c r="M148" s="495"/>
      <c r="N148" s="495"/>
    </row>
    <row r="149" spans="1:14" ht="25.5" customHeight="1" x14ac:dyDescent="0.2">
      <c r="A149" s="474" t="s">
        <v>159</v>
      </c>
      <c r="B149" s="470" t="s">
        <v>160</v>
      </c>
      <c r="C149" s="470" t="s">
        <v>21</v>
      </c>
      <c r="D149" s="470"/>
      <c r="E149" s="54">
        <v>0</v>
      </c>
      <c r="F149" s="54">
        <v>0</v>
      </c>
      <c r="G149" s="54">
        <v>0</v>
      </c>
      <c r="H149" s="495"/>
      <c r="I149" s="495"/>
      <c r="J149" s="495"/>
      <c r="K149" s="495"/>
      <c r="L149" s="495"/>
      <c r="M149" s="495"/>
      <c r="N149" s="495"/>
    </row>
    <row r="150" spans="1:14" ht="25.5" customHeight="1" x14ac:dyDescent="0.2">
      <c r="A150" s="474" t="s">
        <v>161</v>
      </c>
      <c r="B150" s="470" t="s">
        <v>162</v>
      </c>
      <c r="C150" s="470" t="s">
        <v>21</v>
      </c>
      <c r="D150" s="470"/>
      <c r="E150" s="473">
        <f>E151</f>
        <v>0</v>
      </c>
      <c r="F150" s="473">
        <f>F151</f>
        <v>0</v>
      </c>
      <c r="G150" s="473">
        <f>G151</f>
        <v>0</v>
      </c>
      <c r="H150" s="495"/>
      <c r="I150" s="495"/>
      <c r="J150" s="495"/>
      <c r="K150" s="495"/>
      <c r="L150" s="495"/>
      <c r="M150" s="495"/>
      <c r="N150" s="495"/>
    </row>
    <row r="151" spans="1:14" ht="25.5" customHeight="1" x14ac:dyDescent="0.2">
      <c r="A151" s="474" t="s">
        <v>163</v>
      </c>
      <c r="B151" s="470" t="s">
        <v>164</v>
      </c>
      <c r="C151" s="470" t="s">
        <v>165</v>
      </c>
      <c r="D151" s="470"/>
      <c r="E151" s="54">
        <v>0</v>
      </c>
      <c r="F151" s="54">
        <v>0</v>
      </c>
      <c r="G151" s="54">
        <v>0</v>
      </c>
      <c r="H151" s="495"/>
      <c r="I151" s="495"/>
      <c r="J151" s="495"/>
      <c r="K151" s="495"/>
      <c r="L151" s="495"/>
      <c r="M151" s="495"/>
      <c r="N151" s="495"/>
    </row>
    <row r="152" spans="1:14" ht="25.5" customHeight="1" x14ac:dyDescent="0.2">
      <c r="A152" s="474" t="s">
        <v>166</v>
      </c>
      <c r="B152" s="470" t="s">
        <v>167</v>
      </c>
      <c r="C152" s="470" t="s">
        <v>21</v>
      </c>
      <c r="D152" s="470"/>
      <c r="E152" s="473">
        <f>E153+E154+E155+E156+E179+E180</f>
        <v>4335907.55</v>
      </c>
      <c r="F152" s="473">
        <f>F153+F154+F155+F156+F179+F180</f>
        <v>4335907.55</v>
      </c>
      <c r="G152" s="473">
        <f>G153+G154+G155+G156+G179+G180</f>
        <v>4345462.41</v>
      </c>
      <c r="H152" s="495"/>
      <c r="I152" s="495"/>
      <c r="J152" s="495"/>
      <c r="K152" s="495"/>
      <c r="L152" s="495"/>
      <c r="M152" s="495"/>
      <c r="N152" s="495"/>
    </row>
    <row r="153" spans="1:14" ht="41.25" customHeight="1" x14ac:dyDescent="0.2">
      <c r="A153" s="474" t="s">
        <v>426</v>
      </c>
      <c r="B153" s="470" t="s">
        <v>168</v>
      </c>
      <c r="C153" s="470" t="s">
        <v>169</v>
      </c>
      <c r="D153" s="470"/>
      <c r="E153" s="54">
        <v>0</v>
      </c>
      <c r="F153" s="54">
        <v>0</v>
      </c>
      <c r="G153" s="54">
        <v>0</v>
      </c>
      <c r="H153" s="495"/>
      <c r="I153" s="495"/>
      <c r="J153" s="495"/>
      <c r="K153" s="495"/>
      <c r="L153" s="495"/>
      <c r="M153" s="495"/>
      <c r="N153" s="495"/>
    </row>
    <row r="154" spans="1:14" ht="28.5" customHeight="1" x14ac:dyDescent="0.2">
      <c r="A154" s="474" t="s">
        <v>170</v>
      </c>
      <c r="B154" s="470" t="s">
        <v>171</v>
      </c>
      <c r="C154" s="470" t="s">
        <v>172</v>
      </c>
      <c r="D154" s="470"/>
      <c r="E154" s="54">
        <v>0</v>
      </c>
      <c r="F154" s="54">
        <v>0</v>
      </c>
      <c r="G154" s="54">
        <v>0</v>
      </c>
      <c r="H154" s="495"/>
      <c r="I154" s="495"/>
      <c r="J154" s="495"/>
      <c r="K154" s="495"/>
      <c r="L154" s="495"/>
      <c r="M154" s="495"/>
      <c r="N154" s="495"/>
    </row>
    <row r="155" spans="1:14" ht="40.5" customHeight="1" x14ac:dyDescent="0.2">
      <c r="A155" s="474" t="s">
        <v>173</v>
      </c>
      <c r="B155" s="470" t="s">
        <v>174</v>
      </c>
      <c r="C155" s="470" t="s">
        <v>175</v>
      </c>
      <c r="D155" s="470"/>
      <c r="E155" s="54">
        <v>0</v>
      </c>
      <c r="F155" s="54">
        <v>0</v>
      </c>
      <c r="G155" s="54">
        <v>0</v>
      </c>
      <c r="H155" s="495"/>
      <c r="I155" s="495"/>
      <c r="J155" s="495"/>
      <c r="K155" s="495"/>
      <c r="L155" s="495"/>
      <c r="M155" s="495"/>
      <c r="N155" s="495"/>
    </row>
    <row r="156" spans="1:14" ht="25.5" customHeight="1" x14ac:dyDescent="0.2">
      <c r="A156" s="474" t="s">
        <v>378</v>
      </c>
      <c r="B156" s="470" t="s">
        <v>176</v>
      </c>
      <c r="C156" s="470" t="s">
        <v>177</v>
      </c>
      <c r="D156" s="44"/>
      <c r="E156" s="473">
        <f>E157+E158+E159+E162+E163+E164+E165+E166+E167+E168+E169</f>
        <v>3609920.87</v>
      </c>
      <c r="F156" s="473">
        <f>F157+F158+F159+F162+F163+F164+F165+F166+F167+F168+F169</f>
        <v>3609920.87</v>
      </c>
      <c r="G156" s="473">
        <f>G157+G158+G159+G162+G163+G164+G165+G166+G167+G168+G169</f>
        <v>3619475.7300000004</v>
      </c>
      <c r="H156" s="496"/>
      <c r="I156" s="496"/>
      <c r="J156" s="496"/>
      <c r="K156" s="496"/>
      <c r="L156" s="496"/>
      <c r="M156" s="496"/>
      <c r="N156" s="496"/>
    </row>
    <row r="157" spans="1:14" ht="25.5" customHeight="1" x14ac:dyDescent="0.2">
      <c r="A157" s="474" t="s">
        <v>178</v>
      </c>
      <c r="B157" s="470" t="s">
        <v>176</v>
      </c>
      <c r="C157" s="470" t="s">
        <v>177</v>
      </c>
      <c r="D157" s="470" t="s">
        <v>179</v>
      </c>
      <c r="E157" s="54">
        <f>'244-221 Б '!B30</f>
        <v>50019.6</v>
      </c>
      <c r="F157" s="54">
        <f>'244-221 Б '!C30</f>
        <v>50019.6</v>
      </c>
      <c r="G157" s="54">
        <f>'244-221 Б '!D30</f>
        <v>50019.6</v>
      </c>
      <c r="H157" s="495"/>
      <c r="I157" s="495"/>
      <c r="J157" s="495"/>
      <c r="K157" s="495"/>
      <c r="L157" s="495"/>
      <c r="M157" s="495"/>
      <c r="N157" s="495"/>
    </row>
    <row r="158" spans="1:14" ht="25.5" customHeight="1" x14ac:dyDescent="0.2">
      <c r="A158" s="474" t="s">
        <v>180</v>
      </c>
      <c r="B158" s="470" t="s">
        <v>176</v>
      </c>
      <c r="C158" s="470" t="s">
        <v>177</v>
      </c>
      <c r="D158" s="470" t="s">
        <v>181</v>
      </c>
      <c r="E158" s="54">
        <f>'244-222 Б'!E24</f>
        <v>0</v>
      </c>
      <c r="F158" s="54">
        <f>'244-222 Б'!F24</f>
        <v>0</v>
      </c>
      <c r="G158" s="54">
        <f>'244-222 Б'!G24</f>
        <v>0</v>
      </c>
      <c r="H158" s="495"/>
      <c r="I158" s="495"/>
      <c r="J158" s="495"/>
      <c r="K158" s="495"/>
      <c r="L158" s="495"/>
      <c r="M158" s="495"/>
      <c r="N158" s="495"/>
    </row>
    <row r="159" spans="1:14" ht="25.5" customHeight="1" x14ac:dyDescent="0.2">
      <c r="A159" s="474" t="s">
        <v>182</v>
      </c>
      <c r="B159" s="470" t="s">
        <v>176</v>
      </c>
      <c r="C159" s="470" t="s">
        <v>177</v>
      </c>
      <c r="D159" s="470" t="s">
        <v>183</v>
      </c>
      <c r="E159" s="473">
        <f>E160+E161</f>
        <v>185478.9</v>
      </c>
      <c r="F159" s="473">
        <f>F160+F161</f>
        <v>185478.9</v>
      </c>
      <c r="G159" s="473">
        <f>G160+G161</f>
        <v>185478.9</v>
      </c>
      <c r="H159" s="495"/>
      <c r="I159" s="495"/>
      <c r="J159" s="495"/>
      <c r="K159" s="495"/>
      <c r="L159" s="495"/>
      <c r="M159" s="495"/>
      <c r="N159" s="495"/>
    </row>
    <row r="160" spans="1:14" ht="25.5" customHeight="1" x14ac:dyDescent="0.2">
      <c r="A160" s="474" t="s">
        <v>340</v>
      </c>
      <c r="B160" s="470" t="s">
        <v>190</v>
      </c>
      <c r="C160" s="470" t="s">
        <v>177</v>
      </c>
      <c r="D160" s="470" t="s">
        <v>191</v>
      </c>
      <c r="E160" s="54">
        <f>'244-223 Б '!G11</f>
        <v>143128.9</v>
      </c>
      <c r="F160" s="54">
        <f>'244-223 Б '!J11</f>
        <v>143128.9</v>
      </c>
      <c r="G160" s="54">
        <f>'244-223 Б '!M11</f>
        <v>143128.9</v>
      </c>
      <c r="H160" s="495"/>
      <c r="I160" s="495"/>
      <c r="J160" s="495"/>
      <c r="K160" s="495"/>
      <c r="L160" s="495"/>
      <c r="M160" s="495"/>
      <c r="N160" s="495"/>
    </row>
    <row r="161" spans="1:14" ht="25.5" customHeight="1" x14ac:dyDescent="0.2">
      <c r="A161" s="474" t="s">
        <v>341</v>
      </c>
      <c r="B161" s="470" t="s">
        <v>192</v>
      </c>
      <c r="C161" s="470" t="s">
        <v>177</v>
      </c>
      <c r="D161" s="470" t="s">
        <v>193</v>
      </c>
      <c r="E161" s="54">
        <f>'244-223 Б '!G16</f>
        <v>42350</v>
      </c>
      <c r="F161" s="54">
        <f>'244-223 Б '!J16</f>
        <v>42350</v>
      </c>
      <c r="G161" s="54">
        <f>'244-223 Б '!M16</f>
        <v>42350</v>
      </c>
      <c r="H161" s="495"/>
      <c r="I161" s="495"/>
      <c r="J161" s="495"/>
      <c r="K161" s="495"/>
      <c r="L161" s="495"/>
      <c r="M161" s="495"/>
      <c r="N161" s="495"/>
    </row>
    <row r="162" spans="1:14" ht="43.5" customHeight="1" x14ac:dyDescent="0.2">
      <c r="A162" s="474" t="s">
        <v>194</v>
      </c>
      <c r="B162" s="470" t="s">
        <v>176</v>
      </c>
      <c r="C162" s="470" t="s">
        <v>177</v>
      </c>
      <c r="D162" s="470" t="s">
        <v>195</v>
      </c>
      <c r="E162" s="54">
        <f>'244-224 Б'!E16</f>
        <v>24000</v>
      </c>
      <c r="F162" s="54">
        <f>'244-224 Б'!F16</f>
        <v>24000</v>
      </c>
      <c r="G162" s="54">
        <f>'244-224 Б'!G16</f>
        <v>24000</v>
      </c>
      <c r="H162" s="495"/>
      <c r="I162" s="495"/>
      <c r="J162" s="495"/>
      <c r="K162" s="495"/>
      <c r="L162" s="495"/>
      <c r="M162" s="495"/>
      <c r="N162" s="495"/>
    </row>
    <row r="163" spans="1:14" ht="25.5" customHeight="1" x14ac:dyDescent="0.2">
      <c r="A163" s="474" t="s">
        <v>196</v>
      </c>
      <c r="B163" s="470" t="s">
        <v>176</v>
      </c>
      <c r="C163" s="470" t="s">
        <v>177</v>
      </c>
      <c r="D163" s="470" t="s">
        <v>197</v>
      </c>
      <c r="E163" s="54">
        <f>'244-225 Б'!E20</f>
        <v>101039.55</v>
      </c>
      <c r="F163" s="54">
        <f>'244-225 Б'!F20</f>
        <v>101039.55</v>
      </c>
      <c r="G163" s="54">
        <f>'244-225 Б'!G20</f>
        <v>101039.55</v>
      </c>
      <c r="H163" s="495"/>
      <c r="I163" s="495"/>
      <c r="J163" s="495"/>
      <c r="K163" s="495"/>
      <c r="L163" s="495"/>
      <c r="M163" s="495"/>
      <c r="N163" s="495"/>
    </row>
    <row r="164" spans="1:14" ht="25.5" customHeight="1" x14ac:dyDescent="0.2">
      <c r="A164" s="474" t="s">
        <v>125</v>
      </c>
      <c r="B164" s="470" t="s">
        <v>176</v>
      </c>
      <c r="C164" s="470" t="s">
        <v>177</v>
      </c>
      <c r="D164" s="470" t="s">
        <v>127</v>
      </c>
      <c r="E164" s="54">
        <f>'244-226 Б'!E16</f>
        <v>138851.23000000001</v>
      </c>
      <c r="F164" s="54">
        <f>'244-226 Б'!F16</f>
        <v>138851.23000000001</v>
      </c>
      <c r="G164" s="54">
        <f>'244-226 Б'!G16</f>
        <v>138851.23000000001</v>
      </c>
      <c r="H164" s="495"/>
      <c r="I164" s="495"/>
      <c r="J164" s="495"/>
      <c r="K164" s="495"/>
      <c r="L164" s="495"/>
      <c r="M164" s="495"/>
      <c r="N164" s="495"/>
    </row>
    <row r="165" spans="1:14" ht="25.5" customHeight="1" x14ac:dyDescent="0.2">
      <c r="A165" s="474" t="s">
        <v>198</v>
      </c>
      <c r="B165" s="470" t="s">
        <v>176</v>
      </c>
      <c r="C165" s="470" t="s">
        <v>177</v>
      </c>
      <c r="D165" s="470" t="s">
        <v>199</v>
      </c>
      <c r="E165" s="54">
        <f>'244-227 Б'!E22</f>
        <v>7000</v>
      </c>
      <c r="F165" s="54">
        <f>'244-227 Б'!F22</f>
        <v>7000</v>
      </c>
      <c r="G165" s="54">
        <f>'244-227 Б'!G22</f>
        <v>7000</v>
      </c>
      <c r="H165" s="495"/>
      <c r="I165" s="495"/>
      <c r="J165" s="495"/>
      <c r="K165" s="495"/>
      <c r="L165" s="495"/>
      <c r="M165" s="495"/>
      <c r="N165" s="495"/>
    </row>
    <row r="166" spans="1:14" ht="24" customHeight="1" x14ac:dyDescent="0.2">
      <c r="A166" s="474" t="s">
        <v>200</v>
      </c>
      <c r="B166" s="470" t="s">
        <v>176</v>
      </c>
      <c r="C166" s="470" t="s">
        <v>177</v>
      </c>
      <c r="D166" s="470" t="s">
        <v>201</v>
      </c>
      <c r="E166" s="54">
        <f>'244-228 Б'!E45</f>
        <v>0</v>
      </c>
      <c r="F166" s="54">
        <f>'244-228 Б'!F45</f>
        <v>0</v>
      </c>
      <c r="G166" s="54">
        <f>'244-228 Б'!G45</f>
        <v>0</v>
      </c>
      <c r="H166" s="44"/>
      <c r="I166" s="483"/>
      <c r="J166" s="483"/>
      <c r="K166" s="483"/>
      <c r="L166" s="483"/>
      <c r="M166" s="483"/>
      <c r="N166" s="483"/>
    </row>
    <row r="167" spans="1:14" ht="25.5" customHeight="1" x14ac:dyDescent="0.2">
      <c r="A167" s="474" t="s">
        <v>202</v>
      </c>
      <c r="B167" s="470" t="s">
        <v>176</v>
      </c>
      <c r="C167" s="470" t="s">
        <v>177</v>
      </c>
      <c r="D167" s="470" t="s">
        <v>203</v>
      </c>
      <c r="E167" s="54">
        <f>'244-229 Б'!E45</f>
        <v>0</v>
      </c>
      <c r="F167" s="54">
        <f>'244-229 Б'!F45</f>
        <v>0</v>
      </c>
      <c r="G167" s="54">
        <f>'244-229 Б'!G45</f>
        <v>0</v>
      </c>
      <c r="H167" s="495"/>
      <c r="I167" s="495"/>
      <c r="J167" s="495"/>
      <c r="K167" s="495"/>
      <c r="L167" s="495"/>
      <c r="M167" s="495"/>
      <c r="N167" s="495"/>
    </row>
    <row r="168" spans="1:14" ht="25.5" customHeight="1" x14ac:dyDescent="0.2">
      <c r="A168" s="474" t="s">
        <v>204</v>
      </c>
      <c r="B168" s="470" t="s">
        <v>176</v>
      </c>
      <c r="C168" s="470" t="s">
        <v>177</v>
      </c>
      <c r="D168" s="470" t="s">
        <v>205</v>
      </c>
      <c r="E168" s="54">
        <f>'244-310 Б '!E45</f>
        <v>0</v>
      </c>
      <c r="F168" s="54">
        <f>'244-310 Б '!F45</f>
        <v>0</v>
      </c>
      <c r="G168" s="54">
        <f>'244-310 Б '!G45</f>
        <v>0</v>
      </c>
      <c r="H168" s="495"/>
      <c r="I168" s="495"/>
      <c r="J168" s="495"/>
      <c r="K168" s="495"/>
      <c r="L168" s="495"/>
      <c r="M168" s="495"/>
      <c r="N168" s="495"/>
    </row>
    <row r="169" spans="1:14" ht="25.5" customHeight="1" x14ac:dyDescent="0.2">
      <c r="A169" s="474" t="s">
        <v>206</v>
      </c>
      <c r="B169" s="470" t="s">
        <v>176</v>
      </c>
      <c r="C169" s="470" t="s">
        <v>177</v>
      </c>
      <c r="D169" s="470" t="s">
        <v>207</v>
      </c>
      <c r="E169" s="473">
        <f>E170+E171+E172+E173+E174+E175+E176+E177+E178</f>
        <v>3103531.59</v>
      </c>
      <c r="F169" s="473">
        <f>F170+F171+F172+F173+F174+F175+F176+F177+F178</f>
        <v>3103531.59</v>
      </c>
      <c r="G169" s="473">
        <f>G170+G171+G172+G173+G174+G175+G176+G177+G178</f>
        <v>3113086.45</v>
      </c>
      <c r="H169" s="496"/>
      <c r="I169" s="496"/>
      <c r="J169" s="496"/>
      <c r="K169" s="496"/>
      <c r="L169" s="496"/>
      <c r="M169" s="496"/>
      <c r="N169" s="496"/>
    </row>
    <row r="170" spans="1:14" ht="25.5" customHeight="1" x14ac:dyDescent="0.2">
      <c r="A170" s="474" t="s">
        <v>208</v>
      </c>
      <c r="B170" s="470" t="s">
        <v>176</v>
      </c>
      <c r="C170" s="470" t="s">
        <v>177</v>
      </c>
      <c r="D170" s="470" t="s">
        <v>209</v>
      </c>
      <c r="E170" s="54">
        <f>'244-341Б'!E25</f>
        <v>111063.02</v>
      </c>
      <c r="F170" s="54">
        <f>'244-341Б'!F25</f>
        <v>111063.02</v>
      </c>
      <c r="G170" s="54">
        <f>'244-341Б'!G25</f>
        <v>111432.12</v>
      </c>
      <c r="H170" s="495"/>
      <c r="I170" s="495"/>
      <c r="J170" s="495"/>
      <c r="K170" s="495"/>
      <c r="L170" s="495"/>
      <c r="M170" s="495"/>
      <c r="N170" s="495"/>
    </row>
    <row r="171" spans="1:14" ht="25.5" customHeight="1" x14ac:dyDescent="0.2">
      <c r="A171" s="474" t="s">
        <v>210</v>
      </c>
      <c r="B171" s="470" t="s">
        <v>176</v>
      </c>
      <c r="C171" s="470" t="s">
        <v>177</v>
      </c>
      <c r="D171" s="470" t="s">
        <v>211</v>
      </c>
      <c r="E171" s="54">
        <f>'244-342 Б'!E24</f>
        <v>2241246.5299999998</v>
      </c>
      <c r="F171" s="54">
        <f>'244-342 Б'!F24</f>
        <v>2241246.5299999998</v>
      </c>
      <c r="G171" s="54">
        <f>'244-342 Б'!G24</f>
        <v>2250432.29</v>
      </c>
      <c r="H171" s="495"/>
      <c r="I171" s="495"/>
      <c r="J171" s="495"/>
      <c r="K171" s="495"/>
      <c r="L171" s="495"/>
      <c r="M171" s="495"/>
      <c r="N171" s="495"/>
    </row>
    <row r="172" spans="1:14" ht="25.5" customHeight="1" x14ac:dyDescent="0.2">
      <c r="A172" s="474" t="s">
        <v>212</v>
      </c>
      <c r="B172" s="470" t="s">
        <v>176</v>
      </c>
      <c r="C172" s="470" t="s">
        <v>177</v>
      </c>
      <c r="D172" s="470" t="s">
        <v>213</v>
      </c>
      <c r="E172" s="54">
        <f>'244-343 Б'!E14</f>
        <v>100745.14</v>
      </c>
      <c r="F172" s="54">
        <f>'244-343 Б'!F14</f>
        <v>100745.14</v>
      </c>
      <c r="G172" s="54">
        <f>'244-343 Б'!G14</f>
        <v>100745.14</v>
      </c>
      <c r="H172" s="495"/>
      <c r="I172" s="495"/>
      <c r="J172" s="495"/>
      <c r="K172" s="495"/>
      <c r="L172" s="495"/>
      <c r="M172" s="495"/>
      <c r="N172" s="495"/>
    </row>
    <row r="173" spans="1:14" ht="25.5" customHeight="1" x14ac:dyDescent="0.2">
      <c r="A173" s="474" t="s">
        <v>214</v>
      </c>
      <c r="B173" s="470" t="s">
        <v>176</v>
      </c>
      <c r="C173" s="470" t="s">
        <v>177</v>
      </c>
      <c r="D173" s="470" t="s">
        <v>215</v>
      </c>
      <c r="E173" s="54">
        <f>'244-344 Б'!E45</f>
        <v>0</v>
      </c>
      <c r="F173" s="54">
        <f>'244-344 Б'!F45</f>
        <v>0</v>
      </c>
      <c r="G173" s="54">
        <f>'244-344 Б'!G45</f>
        <v>0</v>
      </c>
      <c r="H173" s="495"/>
      <c r="I173" s="495"/>
      <c r="J173" s="495"/>
      <c r="K173" s="495"/>
      <c r="L173" s="495"/>
      <c r="M173" s="495"/>
      <c r="N173" s="495"/>
    </row>
    <row r="174" spans="1:14" ht="25.5" customHeight="1" x14ac:dyDescent="0.2">
      <c r="A174" s="474" t="s">
        <v>216</v>
      </c>
      <c r="B174" s="470" t="s">
        <v>176</v>
      </c>
      <c r="C174" s="470" t="s">
        <v>177</v>
      </c>
      <c r="D174" s="470" t="s">
        <v>217</v>
      </c>
      <c r="E174" s="54">
        <f>'244-345 Б'!E45</f>
        <v>570000</v>
      </c>
      <c r="F174" s="54">
        <f>'244-345 Б'!F45</f>
        <v>570000</v>
      </c>
      <c r="G174" s="54">
        <f>'244-345 Б'!G45</f>
        <v>570000</v>
      </c>
      <c r="H174" s="495"/>
      <c r="I174" s="495"/>
      <c r="J174" s="495"/>
      <c r="K174" s="495"/>
      <c r="L174" s="495"/>
      <c r="M174" s="495"/>
      <c r="N174" s="495"/>
    </row>
    <row r="175" spans="1:14" ht="25.5" customHeight="1" x14ac:dyDescent="0.2">
      <c r="A175" s="474" t="s">
        <v>218</v>
      </c>
      <c r="B175" s="470" t="s">
        <v>176</v>
      </c>
      <c r="C175" s="470" t="s">
        <v>177</v>
      </c>
      <c r="D175" s="470" t="s">
        <v>219</v>
      </c>
      <c r="E175" s="54">
        <f>'244-346 Б'!E16</f>
        <v>80476.899999999994</v>
      </c>
      <c r="F175" s="54">
        <f>'244-346 Б'!F16</f>
        <v>80476.899999999994</v>
      </c>
      <c r="G175" s="54">
        <f>'244-346 Б'!G16</f>
        <v>80476.899999999994</v>
      </c>
      <c r="H175" s="495"/>
      <c r="I175" s="495"/>
      <c r="J175" s="495"/>
      <c r="K175" s="495"/>
      <c r="L175" s="495"/>
      <c r="M175" s="495"/>
      <c r="N175" s="495"/>
    </row>
    <row r="176" spans="1:14" ht="25.5" customHeight="1" x14ac:dyDescent="0.2">
      <c r="A176" s="474" t="s">
        <v>220</v>
      </c>
      <c r="B176" s="470" t="s">
        <v>176</v>
      </c>
      <c r="C176" s="470" t="s">
        <v>177</v>
      </c>
      <c r="D176" s="470" t="s">
        <v>221</v>
      </c>
      <c r="E176" s="54">
        <f>'244-349 Б'!E45</f>
        <v>0</v>
      </c>
      <c r="F176" s="54">
        <f>'244-349 Б'!F45</f>
        <v>0</v>
      </c>
      <c r="G176" s="54">
        <f>'244-349 Б'!G45</f>
        <v>0</v>
      </c>
      <c r="H176" s="495"/>
      <c r="I176" s="495"/>
      <c r="J176" s="495"/>
      <c r="K176" s="495"/>
      <c r="L176" s="495"/>
      <c r="M176" s="495"/>
      <c r="N176" s="495"/>
    </row>
    <row r="177" spans="1:14" ht="42.75" customHeight="1" x14ac:dyDescent="0.2">
      <c r="A177" s="474" t="s">
        <v>222</v>
      </c>
      <c r="B177" s="470" t="s">
        <v>176</v>
      </c>
      <c r="C177" s="470" t="s">
        <v>177</v>
      </c>
      <c r="D177" s="470" t="s">
        <v>223</v>
      </c>
      <c r="E177" s="54">
        <f>'244-352 Б '!E45</f>
        <v>0</v>
      </c>
      <c r="F177" s="54">
        <f>'244-352 Б '!F45</f>
        <v>0</v>
      </c>
      <c r="G177" s="54">
        <f>'244-352 Б '!G45</f>
        <v>0</v>
      </c>
      <c r="H177" s="495"/>
      <c r="I177" s="495"/>
      <c r="J177" s="495"/>
      <c r="K177" s="495"/>
      <c r="L177" s="495"/>
      <c r="M177" s="495"/>
      <c r="N177" s="495"/>
    </row>
    <row r="178" spans="1:14" ht="49.5" customHeight="1" x14ac:dyDescent="0.2">
      <c r="A178" s="474" t="s">
        <v>224</v>
      </c>
      <c r="B178" s="470" t="s">
        <v>176</v>
      </c>
      <c r="C178" s="470" t="s">
        <v>177</v>
      </c>
      <c r="D178" s="470" t="s">
        <v>225</v>
      </c>
      <c r="E178" s="54">
        <f>'244-353 Б '!E45</f>
        <v>0</v>
      </c>
      <c r="F178" s="54">
        <f>'244-353 Б '!F45</f>
        <v>0</v>
      </c>
      <c r="G178" s="54">
        <f>'244-353 Б '!G45</f>
        <v>0</v>
      </c>
      <c r="H178" s="495"/>
      <c r="I178" s="495"/>
      <c r="J178" s="495"/>
      <c r="K178" s="495"/>
      <c r="L178" s="495"/>
      <c r="M178" s="495"/>
      <c r="N178" s="495"/>
    </row>
    <row r="179" spans="1:14" ht="49.5" customHeight="1" x14ac:dyDescent="0.2">
      <c r="A179" s="474" t="s">
        <v>418</v>
      </c>
      <c r="B179" s="470" t="s">
        <v>245</v>
      </c>
      <c r="C179" s="470" t="s">
        <v>419</v>
      </c>
      <c r="D179" s="470"/>
      <c r="E179" s="54"/>
      <c r="F179" s="54"/>
      <c r="G179" s="54"/>
      <c r="H179" s="484"/>
      <c r="I179" s="485"/>
      <c r="J179" s="485"/>
      <c r="K179" s="485"/>
      <c r="L179" s="485"/>
      <c r="M179" s="485"/>
      <c r="N179" s="486"/>
    </row>
    <row r="180" spans="1:14" ht="25.5" customHeight="1" x14ac:dyDescent="0.2">
      <c r="A180" s="474" t="s">
        <v>425</v>
      </c>
      <c r="B180" s="470" t="s">
        <v>420</v>
      </c>
      <c r="C180" s="470" t="s">
        <v>424</v>
      </c>
      <c r="D180" s="470" t="s">
        <v>183</v>
      </c>
      <c r="E180" s="473">
        <f>E181+E182+E183</f>
        <v>725986.67999999993</v>
      </c>
      <c r="F180" s="473">
        <f>F181+F182+F183</f>
        <v>725986.67999999993</v>
      </c>
      <c r="G180" s="473">
        <f>G181+G182+G183</f>
        <v>725986.67999999993</v>
      </c>
      <c r="H180" s="501"/>
      <c r="I180" s="502"/>
      <c r="J180" s="502"/>
      <c r="K180" s="502"/>
      <c r="L180" s="502"/>
      <c r="M180" s="502"/>
      <c r="N180" s="503"/>
    </row>
    <row r="181" spans="1:14" ht="25.5" customHeight="1" x14ac:dyDescent="0.2">
      <c r="A181" s="474" t="s">
        <v>337</v>
      </c>
      <c r="B181" s="470" t="s">
        <v>421</v>
      </c>
      <c r="C181" s="470" t="s">
        <v>424</v>
      </c>
      <c r="D181" s="470" t="s">
        <v>185</v>
      </c>
      <c r="E181" s="54">
        <f>'247-223 Б'!G10</f>
        <v>0</v>
      </c>
      <c r="F181" s="54">
        <f>'247-223 Б'!J10</f>
        <v>0</v>
      </c>
      <c r="G181" s="54">
        <f>'247-223 Б'!M10</f>
        <v>0</v>
      </c>
      <c r="H181" s="495"/>
      <c r="I181" s="495"/>
      <c r="J181" s="495"/>
      <c r="K181" s="495"/>
      <c r="L181" s="495"/>
      <c r="M181" s="495"/>
      <c r="N181" s="495"/>
    </row>
    <row r="182" spans="1:14" ht="25.5" customHeight="1" x14ac:dyDescent="0.2">
      <c r="A182" s="474" t="s">
        <v>338</v>
      </c>
      <c r="B182" s="470" t="s">
        <v>422</v>
      </c>
      <c r="C182" s="470" t="s">
        <v>424</v>
      </c>
      <c r="D182" s="470" t="s">
        <v>187</v>
      </c>
      <c r="E182" s="54">
        <f>'247-223 Б'!G15</f>
        <v>325774.19999999995</v>
      </c>
      <c r="F182" s="54">
        <f>'247-223 Б'!J15</f>
        <v>325774.19999999995</v>
      </c>
      <c r="G182" s="54">
        <f>'247-223 Б'!M15</f>
        <v>325774.19999999995</v>
      </c>
      <c r="H182" s="495"/>
      <c r="I182" s="495"/>
      <c r="J182" s="495"/>
      <c r="K182" s="495"/>
      <c r="L182" s="495"/>
      <c r="M182" s="495"/>
      <c r="N182" s="495"/>
    </row>
    <row r="183" spans="1:14" ht="25.5" customHeight="1" x14ac:dyDescent="0.2">
      <c r="A183" s="474" t="s">
        <v>339</v>
      </c>
      <c r="B183" s="470" t="s">
        <v>423</v>
      </c>
      <c r="C183" s="470" t="s">
        <v>424</v>
      </c>
      <c r="D183" s="470" t="s">
        <v>189</v>
      </c>
      <c r="E183" s="54">
        <f>'247-223 Б'!G20</f>
        <v>400212.47999999998</v>
      </c>
      <c r="F183" s="54">
        <f>'247-223 Б'!J20</f>
        <v>400212.47999999998</v>
      </c>
      <c r="G183" s="54">
        <f>'247-223 Б'!M20</f>
        <v>400212.47999999998</v>
      </c>
      <c r="H183" s="495"/>
      <c r="I183" s="495"/>
      <c r="J183" s="495"/>
      <c r="K183" s="495"/>
      <c r="L183" s="495"/>
      <c r="M183" s="495"/>
      <c r="N183" s="495"/>
    </row>
    <row r="184" spans="1:14" ht="22.5" customHeight="1" x14ac:dyDescent="0.2">
      <c r="A184" s="498" t="s">
        <v>407</v>
      </c>
      <c r="B184" s="499"/>
      <c r="C184" s="499"/>
      <c r="D184" s="499"/>
      <c r="E184" s="499"/>
      <c r="F184" s="499"/>
      <c r="G184" s="500"/>
      <c r="H184" s="483"/>
      <c r="I184" s="483"/>
      <c r="J184" s="483"/>
      <c r="K184" s="483"/>
      <c r="L184" s="483"/>
      <c r="M184" s="483"/>
      <c r="N184" s="483"/>
    </row>
    <row r="185" spans="1:14" ht="33.75" customHeight="1" x14ac:dyDescent="0.2">
      <c r="A185" s="480" t="s">
        <v>110</v>
      </c>
      <c r="B185" s="470" t="s">
        <v>109</v>
      </c>
      <c r="C185" s="478" t="s">
        <v>21</v>
      </c>
      <c r="D185" s="470"/>
      <c r="E185" s="473">
        <f>E186+E187+E188+E189+E190+E191+E193+E196+E197+E198+E205+E204+E207</f>
        <v>6616829.0500000007</v>
      </c>
      <c r="F185" s="473">
        <f>F186+F187+F188+F189+F190+F191+F193+F197+F198+F205+F204+F207</f>
        <v>6616829.0500000007</v>
      </c>
      <c r="G185" s="473">
        <f>G186+G187+G188+G189+G190+G191+G193+G197+G198+G205+G204+G207</f>
        <v>6616829.0500000007</v>
      </c>
      <c r="H185" s="495"/>
      <c r="I185" s="495"/>
      <c r="J185" s="495"/>
      <c r="K185" s="495"/>
      <c r="L185" s="495"/>
      <c r="M185" s="495"/>
      <c r="N185" s="495"/>
    </row>
    <row r="186" spans="1:14" ht="25.5" customHeight="1" x14ac:dyDescent="0.2">
      <c r="A186" s="474" t="s">
        <v>111</v>
      </c>
      <c r="B186" s="470" t="s">
        <v>112</v>
      </c>
      <c r="C186" s="470" t="s">
        <v>113</v>
      </c>
      <c r="D186" s="470" t="s">
        <v>114</v>
      </c>
      <c r="E186" s="54">
        <f>'111-211 Б'!E18</f>
        <v>4455362.95</v>
      </c>
      <c r="F186" s="54">
        <f>'111-211 Б'!F18</f>
        <v>4455362.95</v>
      </c>
      <c r="G186" s="54">
        <f>'111-211 Б'!G18</f>
        <v>4455362.95</v>
      </c>
      <c r="H186" s="495"/>
      <c r="I186" s="495"/>
      <c r="J186" s="495"/>
      <c r="K186" s="495"/>
      <c r="L186" s="495"/>
      <c r="M186" s="495"/>
      <c r="N186" s="495"/>
    </row>
    <row r="187" spans="1:14" ht="25.5" customHeight="1" x14ac:dyDescent="0.2">
      <c r="A187" s="474" t="s">
        <v>115</v>
      </c>
      <c r="B187" s="470" t="s">
        <v>116</v>
      </c>
      <c r="C187" s="470" t="s">
        <v>113</v>
      </c>
      <c r="D187" s="470" t="s">
        <v>117</v>
      </c>
      <c r="E187" s="54">
        <f>'111-266 Б'!E18</f>
        <v>0</v>
      </c>
      <c r="F187" s="54">
        <f>'111-266 Б'!F18</f>
        <v>0</v>
      </c>
      <c r="G187" s="54">
        <f>'111-266 Б'!G18</f>
        <v>0</v>
      </c>
      <c r="H187" s="495"/>
      <c r="I187" s="495"/>
      <c r="J187" s="495"/>
      <c r="K187" s="495"/>
      <c r="L187" s="495"/>
      <c r="M187" s="495"/>
      <c r="N187" s="495"/>
    </row>
    <row r="188" spans="1:14" ht="25.5" customHeight="1" x14ac:dyDescent="0.2">
      <c r="A188" s="474" t="s">
        <v>118</v>
      </c>
      <c r="B188" s="470" t="s">
        <v>119</v>
      </c>
      <c r="C188" s="470" t="s">
        <v>120</v>
      </c>
      <c r="D188" s="470" t="s">
        <v>121</v>
      </c>
      <c r="E188" s="54">
        <f>'112-212 Б'!E18</f>
        <v>3500</v>
      </c>
      <c r="F188" s="54">
        <f>'112-212 Б'!F18</f>
        <v>3500</v>
      </c>
      <c r="G188" s="54">
        <f>'112-212 Б'!G18</f>
        <v>3500</v>
      </c>
      <c r="H188" s="495"/>
      <c r="I188" s="495"/>
      <c r="J188" s="495"/>
      <c r="K188" s="495"/>
      <c r="L188" s="495"/>
      <c r="M188" s="495"/>
      <c r="N188" s="495"/>
    </row>
    <row r="189" spans="1:14" s="481" customFormat="1" ht="25.5" customHeight="1" x14ac:dyDescent="0.2">
      <c r="A189" s="474" t="s">
        <v>122</v>
      </c>
      <c r="B189" s="470" t="s">
        <v>123</v>
      </c>
      <c r="C189" s="470" t="s">
        <v>120</v>
      </c>
      <c r="D189" s="470" t="s">
        <v>124</v>
      </c>
      <c r="E189" s="54">
        <f>'112-214 Б'!E21</f>
        <v>0</v>
      </c>
      <c r="F189" s="54">
        <f>'112-214 Б'!F21</f>
        <v>0</v>
      </c>
      <c r="G189" s="54">
        <f>'112-214 Б'!G21</f>
        <v>0</v>
      </c>
      <c r="H189" s="495"/>
      <c r="I189" s="495"/>
      <c r="J189" s="495"/>
      <c r="K189" s="495"/>
      <c r="L189" s="495"/>
      <c r="M189" s="495"/>
      <c r="N189" s="495"/>
    </row>
    <row r="190" spans="1:14" ht="25.5" customHeight="1" x14ac:dyDescent="0.2">
      <c r="A190" s="474" t="s">
        <v>125</v>
      </c>
      <c r="B190" s="470" t="s">
        <v>126</v>
      </c>
      <c r="C190" s="470" t="s">
        <v>120</v>
      </c>
      <c r="D190" s="470" t="s">
        <v>127</v>
      </c>
      <c r="E190" s="54">
        <f>'112-226 Б'!E18</f>
        <v>0</v>
      </c>
      <c r="F190" s="54">
        <f>'112-226 Б'!F18</f>
        <v>0</v>
      </c>
      <c r="G190" s="54">
        <f>'112-226 Б'!G18</f>
        <v>0</v>
      </c>
      <c r="H190" s="495"/>
      <c r="I190" s="495"/>
      <c r="J190" s="495"/>
      <c r="K190" s="495"/>
      <c r="L190" s="495"/>
      <c r="M190" s="495"/>
      <c r="N190" s="495"/>
    </row>
    <row r="191" spans="1:14" ht="25.5" customHeight="1" x14ac:dyDescent="0.2">
      <c r="A191" s="474" t="s">
        <v>115</v>
      </c>
      <c r="B191" s="470" t="s">
        <v>128</v>
      </c>
      <c r="C191" s="470" t="s">
        <v>120</v>
      </c>
      <c r="D191" s="470" t="s">
        <v>117</v>
      </c>
      <c r="E191" s="54">
        <f>'112-266 Б'!E21</f>
        <v>0</v>
      </c>
      <c r="F191" s="54">
        <f>'112-266 Б'!F21</f>
        <v>0</v>
      </c>
      <c r="G191" s="54">
        <f>'112-266 Б'!G21</f>
        <v>0</v>
      </c>
      <c r="H191" s="495"/>
      <c r="I191" s="495"/>
      <c r="J191" s="495"/>
      <c r="K191" s="495"/>
      <c r="L191" s="495"/>
      <c r="M191" s="495"/>
      <c r="N191" s="495"/>
    </row>
    <row r="192" spans="1:14" ht="33.75" customHeight="1" x14ac:dyDescent="0.2">
      <c r="A192" s="474" t="s">
        <v>118</v>
      </c>
      <c r="B192" s="470" t="s">
        <v>129</v>
      </c>
      <c r="C192" s="470" t="s">
        <v>130</v>
      </c>
      <c r="D192" s="470"/>
      <c r="E192" s="54"/>
      <c r="F192" s="482"/>
      <c r="G192" s="482"/>
      <c r="H192" s="497"/>
      <c r="I192" s="497"/>
      <c r="J192" s="497"/>
      <c r="K192" s="497"/>
      <c r="L192" s="497"/>
      <c r="M192" s="497"/>
      <c r="N192" s="497"/>
    </row>
    <row r="193" spans="1:14" ht="25.5" customHeight="1" x14ac:dyDescent="0.2">
      <c r="A193" s="474" t="s">
        <v>131</v>
      </c>
      <c r="B193" s="470" t="s">
        <v>132</v>
      </c>
      <c r="C193" s="470" t="s">
        <v>133</v>
      </c>
      <c r="D193" s="470" t="s">
        <v>134</v>
      </c>
      <c r="E193" s="473">
        <f>E194+E195</f>
        <v>1346923.86</v>
      </c>
      <c r="F193" s="473">
        <f>F194+F195</f>
        <v>1346923.86</v>
      </c>
      <c r="G193" s="473">
        <f>G194+G195</f>
        <v>1346923.86</v>
      </c>
      <c r="H193" s="495"/>
      <c r="I193" s="495"/>
      <c r="J193" s="495"/>
      <c r="K193" s="495"/>
      <c r="L193" s="495"/>
      <c r="M193" s="495"/>
      <c r="N193" s="495"/>
    </row>
    <row r="194" spans="1:14" ht="25.5" customHeight="1" x14ac:dyDescent="0.2">
      <c r="A194" s="474" t="s">
        <v>135</v>
      </c>
      <c r="B194" s="470" t="s">
        <v>136</v>
      </c>
      <c r="C194" s="470" t="s">
        <v>133</v>
      </c>
      <c r="D194" s="470" t="s">
        <v>134</v>
      </c>
      <c r="E194" s="54">
        <f>'119-213 Б '!E15</f>
        <v>1346923.86</v>
      </c>
      <c r="F194" s="54">
        <f>'119-213 Б '!F15</f>
        <v>1346923.86</v>
      </c>
      <c r="G194" s="54">
        <f>'119-213 Б '!G15</f>
        <v>1346923.86</v>
      </c>
      <c r="H194" s="495"/>
      <c r="I194" s="495"/>
      <c r="J194" s="495"/>
      <c r="K194" s="495"/>
      <c r="L194" s="495"/>
      <c r="M194" s="495"/>
      <c r="N194" s="495"/>
    </row>
    <row r="195" spans="1:14" ht="25.5" customHeight="1" x14ac:dyDescent="0.2">
      <c r="A195" s="474" t="s">
        <v>137</v>
      </c>
      <c r="B195" s="470" t="s">
        <v>138</v>
      </c>
      <c r="C195" s="470" t="s">
        <v>133</v>
      </c>
      <c r="D195" s="470" t="s">
        <v>134</v>
      </c>
      <c r="E195" s="54">
        <f>'119-213 Б '!E19</f>
        <v>0</v>
      </c>
      <c r="F195" s="54">
        <f>'119-213 Б '!F19</f>
        <v>0</v>
      </c>
      <c r="G195" s="54">
        <f>'119-213 Б '!G19</f>
        <v>0</v>
      </c>
      <c r="H195" s="495"/>
      <c r="I195" s="495"/>
      <c r="J195" s="495"/>
      <c r="K195" s="495"/>
      <c r="L195" s="495"/>
      <c r="M195" s="495"/>
      <c r="N195" s="495"/>
    </row>
    <row r="196" spans="1:14" ht="25.5" customHeight="1" x14ac:dyDescent="0.2">
      <c r="A196" s="474" t="s">
        <v>125</v>
      </c>
      <c r="B196" s="470" t="s">
        <v>139</v>
      </c>
      <c r="C196" s="470" t="s">
        <v>133</v>
      </c>
      <c r="D196" s="470" t="s">
        <v>127</v>
      </c>
      <c r="E196" s="54">
        <f>'119-226 Б '!E129</f>
        <v>0</v>
      </c>
      <c r="F196" s="54">
        <f>'119-226 Б '!F129</f>
        <v>0</v>
      </c>
      <c r="G196" s="54">
        <f>'119-226 Б '!G129</f>
        <v>0</v>
      </c>
      <c r="H196" s="495"/>
      <c r="I196" s="495"/>
      <c r="J196" s="495"/>
      <c r="K196" s="495"/>
      <c r="L196" s="495"/>
      <c r="M196" s="495"/>
      <c r="N196" s="495"/>
    </row>
    <row r="197" spans="1:14" ht="30.75" customHeight="1" x14ac:dyDescent="0.2">
      <c r="A197" s="474" t="s">
        <v>140</v>
      </c>
      <c r="B197" s="470" t="s">
        <v>141</v>
      </c>
      <c r="C197" s="470" t="s">
        <v>142</v>
      </c>
      <c r="D197" s="470"/>
      <c r="E197" s="54">
        <v>0</v>
      </c>
      <c r="F197" s="54">
        <v>0</v>
      </c>
      <c r="G197" s="54">
        <v>0</v>
      </c>
      <c r="H197" s="495"/>
      <c r="I197" s="495"/>
      <c r="J197" s="495"/>
      <c r="K197" s="495"/>
      <c r="L197" s="495"/>
      <c r="M197" s="495"/>
      <c r="N197" s="495"/>
    </row>
    <row r="198" spans="1:14" ht="25.5" customHeight="1" x14ac:dyDescent="0.2">
      <c r="A198" s="474" t="s">
        <v>143</v>
      </c>
      <c r="B198" s="470" t="s">
        <v>144</v>
      </c>
      <c r="C198" s="470" t="s">
        <v>145</v>
      </c>
      <c r="D198" s="470"/>
      <c r="E198" s="473">
        <f>E199+E200+E201+E202+E203</f>
        <v>43132.180000000008</v>
      </c>
      <c r="F198" s="473">
        <f>F199+F200+F201+F202+F203</f>
        <v>43132.180000000008</v>
      </c>
      <c r="G198" s="473">
        <f>G199+G200+G201+G202+G203</f>
        <v>43132.180000000008</v>
      </c>
      <c r="H198" s="495"/>
      <c r="I198" s="495"/>
      <c r="J198" s="495"/>
      <c r="K198" s="495"/>
      <c r="L198" s="495"/>
      <c r="M198" s="495"/>
      <c r="N198" s="495"/>
    </row>
    <row r="199" spans="1:14" ht="25.5" customHeight="1" x14ac:dyDescent="0.2">
      <c r="A199" s="474" t="s">
        <v>146</v>
      </c>
      <c r="B199" s="470" t="s">
        <v>147</v>
      </c>
      <c r="C199" s="470" t="s">
        <v>148</v>
      </c>
      <c r="D199" s="470" t="s">
        <v>149</v>
      </c>
      <c r="E199" s="54">
        <f>'851-291 имущ Б'!E19</f>
        <v>19453.800000000003</v>
      </c>
      <c r="F199" s="54">
        <f>'851-291 имущ Б'!F19</f>
        <v>19453.800000000003</v>
      </c>
      <c r="G199" s="54">
        <f>'851-291 имущ Б'!G19</f>
        <v>19453.800000000003</v>
      </c>
      <c r="H199" s="495"/>
      <c r="I199" s="495"/>
      <c r="J199" s="495"/>
      <c r="K199" s="495"/>
      <c r="L199" s="495"/>
      <c r="M199" s="495"/>
      <c r="N199" s="495"/>
    </row>
    <row r="200" spans="1:14" ht="25.5" customHeight="1" x14ac:dyDescent="0.2">
      <c r="A200" s="474" t="s">
        <v>150</v>
      </c>
      <c r="B200" s="470" t="s">
        <v>151</v>
      </c>
      <c r="C200" s="470" t="s">
        <v>148</v>
      </c>
      <c r="D200" s="470" t="s">
        <v>149</v>
      </c>
      <c r="E200" s="54">
        <f>'851-291 земля Б'!E21</f>
        <v>18678.380000000005</v>
      </c>
      <c r="F200" s="54">
        <f>'851-291 земля Б'!F21</f>
        <v>18678.380000000005</v>
      </c>
      <c r="G200" s="54">
        <f>'851-291 земля Б'!G21</f>
        <v>18678.380000000005</v>
      </c>
      <c r="H200" s="495"/>
      <c r="I200" s="495"/>
      <c r="J200" s="495"/>
      <c r="K200" s="495"/>
      <c r="L200" s="495"/>
      <c r="M200" s="495"/>
      <c r="N200" s="495"/>
    </row>
    <row r="201" spans="1:14" ht="36.75" customHeight="1" x14ac:dyDescent="0.2">
      <c r="A201" s="474" t="s">
        <v>152</v>
      </c>
      <c r="B201" s="470" t="s">
        <v>153</v>
      </c>
      <c r="C201" s="470" t="s">
        <v>154</v>
      </c>
      <c r="D201" s="470" t="s">
        <v>149</v>
      </c>
      <c r="E201" s="54">
        <f>'852-291 транс Б'!E26</f>
        <v>5000</v>
      </c>
      <c r="F201" s="54">
        <f>'852-291 транс Б'!F26</f>
        <v>5000</v>
      </c>
      <c r="G201" s="54">
        <f>'852-291 транс Б'!G26</f>
        <v>5000</v>
      </c>
      <c r="H201" s="495"/>
      <c r="I201" s="495"/>
      <c r="J201" s="495"/>
      <c r="K201" s="495"/>
      <c r="L201" s="495"/>
      <c r="M201" s="495"/>
      <c r="N201" s="495"/>
    </row>
    <row r="202" spans="1:14" ht="33.75" customHeight="1" x14ac:dyDescent="0.2">
      <c r="A202" s="474" t="s">
        <v>155</v>
      </c>
      <c r="B202" s="470" t="s">
        <v>153</v>
      </c>
      <c r="C202" s="470" t="s">
        <v>154</v>
      </c>
      <c r="D202" s="470" t="s">
        <v>149</v>
      </c>
      <c r="E202" s="54">
        <f>'852-291пошл Б'!E21</f>
        <v>0</v>
      </c>
      <c r="F202" s="54">
        <f>'852-291пошл Б'!F21</f>
        <v>0</v>
      </c>
      <c r="G202" s="54">
        <f>'852-291пошл Б'!G21</f>
        <v>0</v>
      </c>
      <c r="H202" s="495"/>
      <c r="I202" s="495"/>
      <c r="J202" s="495"/>
      <c r="K202" s="495"/>
      <c r="L202" s="495"/>
      <c r="M202" s="495"/>
      <c r="N202" s="495"/>
    </row>
    <row r="203" spans="1:14" ht="40.5" customHeight="1" x14ac:dyDescent="0.2">
      <c r="A203" s="474" t="s">
        <v>156</v>
      </c>
      <c r="B203" s="470" t="s">
        <v>157</v>
      </c>
      <c r="C203" s="470" t="s">
        <v>158</v>
      </c>
      <c r="D203" s="470" t="s">
        <v>149</v>
      </c>
      <c r="E203" s="54">
        <f>'853-291негатив Б'!E21</f>
        <v>0</v>
      </c>
      <c r="F203" s="54">
        <f>'853-291негатив Б'!F21</f>
        <v>0</v>
      </c>
      <c r="G203" s="54">
        <f>'853-291негатив Б'!G21</f>
        <v>0</v>
      </c>
      <c r="H203" s="495"/>
      <c r="I203" s="495"/>
      <c r="J203" s="495"/>
      <c r="K203" s="495"/>
      <c r="L203" s="495"/>
      <c r="M203" s="495"/>
      <c r="N203" s="495"/>
    </row>
    <row r="204" spans="1:14" ht="25.5" customHeight="1" x14ac:dyDescent="0.2">
      <c r="A204" s="474" t="s">
        <v>159</v>
      </c>
      <c r="B204" s="470" t="s">
        <v>160</v>
      </c>
      <c r="C204" s="470" t="s">
        <v>21</v>
      </c>
      <c r="D204" s="470"/>
      <c r="E204" s="54">
        <v>0</v>
      </c>
      <c r="F204" s="54">
        <v>0</v>
      </c>
      <c r="G204" s="54">
        <v>0</v>
      </c>
      <c r="H204" s="495"/>
      <c r="I204" s="495"/>
      <c r="J204" s="495"/>
      <c r="K204" s="495"/>
      <c r="L204" s="495"/>
      <c r="M204" s="495"/>
      <c r="N204" s="495"/>
    </row>
    <row r="205" spans="1:14" ht="25.5" customHeight="1" x14ac:dyDescent="0.2">
      <c r="A205" s="474" t="s">
        <v>161</v>
      </c>
      <c r="B205" s="470" t="s">
        <v>162</v>
      </c>
      <c r="C205" s="470" t="s">
        <v>21</v>
      </c>
      <c r="D205" s="470"/>
      <c r="E205" s="473">
        <f>E206</f>
        <v>0</v>
      </c>
      <c r="F205" s="473">
        <f>F206</f>
        <v>0</v>
      </c>
      <c r="G205" s="473">
        <f>G206</f>
        <v>0</v>
      </c>
      <c r="H205" s="495"/>
      <c r="I205" s="495"/>
      <c r="J205" s="495"/>
      <c r="K205" s="495"/>
      <c r="L205" s="495"/>
      <c r="M205" s="495"/>
      <c r="N205" s="495"/>
    </row>
    <row r="206" spans="1:14" ht="25.5" customHeight="1" x14ac:dyDescent="0.2">
      <c r="A206" s="474" t="s">
        <v>163</v>
      </c>
      <c r="B206" s="470" t="s">
        <v>164</v>
      </c>
      <c r="C206" s="470" t="s">
        <v>165</v>
      </c>
      <c r="D206" s="470"/>
      <c r="E206" s="54">
        <v>0</v>
      </c>
      <c r="F206" s="54">
        <v>0</v>
      </c>
      <c r="G206" s="54">
        <v>0</v>
      </c>
      <c r="H206" s="495"/>
      <c r="I206" s="495"/>
      <c r="J206" s="495"/>
      <c r="K206" s="495"/>
      <c r="L206" s="495"/>
      <c r="M206" s="495"/>
      <c r="N206" s="495"/>
    </row>
    <row r="207" spans="1:14" ht="25.5" customHeight="1" x14ac:dyDescent="0.2">
      <c r="A207" s="474" t="s">
        <v>166</v>
      </c>
      <c r="B207" s="470" t="s">
        <v>167</v>
      </c>
      <c r="C207" s="470" t="s">
        <v>21</v>
      </c>
      <c r="D207" s="470"/>
      <c r="E207" s="473">
        <f>E208+E209+E210+E211+E234+E235</f>
        <v>767910.06</v>
      </c>
      <c r="F207" s="473">
        <f>F208+F209+F210+F211+F234+F235</f>
        <v>767910.06</v>
      </c>
      <c r="G207" s="473">
        <f>G208+G209+G210+G211+G234+G235</f>
        <v>767910.06</v>
      </c>
      <c r="H207" s="495"/>
      <c r="I207" s="495"/>
      <c r="J207" s="495"/>
      <c r="K207" s="495"/>
      <c r="L207" s="495"/>
      <c r="M207" s="495"/>
      <c r="N207" s="495"/>
    </row>
    <row r="208" spans="1:14" ht="41.25" customHeight="1" x14ac:dyDescent="0.2">
      <c r="A208" s="474" t="s">
        <v>426</v>
      </c>
      <c r="B208" s="470" t="s">
        <v>168</v>
      </c>
      <c r="C208" s="470" t="s">
        <v>169</v>
      </c>
      <c r="D208" s="470"/>
      <c r="E208" s="54">
        <v>0</v>
      </c>
      <c r="F208" s="54">
        <v>0</v>
      </c>
      <c r="G208" s="54">
        <v>0</v>
      </c>
      <c r="H208" s="495"/>
      <c r="I208" s="495"/>
      <c r="J208" s="495"/>
      <c r="K208" s="495"/>
      <c r="L208" s="495"/>
      <c r="M208" s="495"/>
      <c r="N208" s="495"/>
    </row>
    <row r="209" spans="1:14" ht="28.5" customHeight="1" x14ac:dyDescent="0.2">
      <c r="A209" s="474" t="s">
        <v>170</v>
      </c>
      <c r="B209" s="470" t="s">
        <v>171</v>
      </c>
      <c r="C209" s="470" t="s">
        <v>172</v>
      </c>
      <c r="D209" s="470"/>
      <c r="E209" s="54">
        <v>0</v>
      </c>
      <c r="F209" s="54">
        <v>0</v>
      </c>
      <c r="G209" s="54">
        <v>0</v>
      </c>
      <c r="H209" s="495"/>
      <c r="I209" s="495"/>
      <c r="J209" s="495"/>
      <c r="K209" s="495"/>
      <c r="L209" s="495"/>
      <c r="M209" s="495"/>
      <c r="N209" s="495"/>
    </row>
    <row r="210" spans="1:14" ht="40.5" customHeight="1" x14ac:dyDescent="0.2">
      <c r="A210" s="474" t="s">
        <v>173</v>
      </c>
      <c r="B210" s="470" t="s">
        <v>174</v>
      </c>
      <c r="C210" s="470" t="s">
        <v>175</v>
      </c>
      <c r="D210" s="470"/>
      <c r="E210" s="54">
        <v>0</v>
      </c>
      <c r="F210" s="54">
        <v>0</v>
      </c>
      <c r="G210" s="54">
        <v>0</v>
      </c>
      <c r="H210" s="495"/>
      <c r="I210" s="495"/>
      <c r="J210" s="495"/>
      <c r="K210" s="495"/>
      <c r="L210" s="495"/>
      <c r="M210" s="495"/>
      <c r="N210" s="495"/>
    </row>
    <row r="211" spans="1:14" ht="25.5" customHeight="1" x14ac:dyDescent="0.2">
      <c r="A211" s="474" t="s">
        <v>378</v>
      </c>
      <c r="B211" s="470" t="s">
        <v>176</v>
      </c>
      <c r="C211" s="470" t="s">
        <v>177</v>
      </c>
      <c r="D211" s="44"/>
      <c r="E211" s="473">
        <f>E212+E213+E214+E217+E218+E219+E220+E221+E222+E223+E224</f>
        <v>542310.06000000006</v>
      </c>
      <c r="F211" s="473">
        <f>F212+F213+F214+F217+F218+F219+F220+F221+F222+F223+F224</f>
        <v>542310.06000000006</v>
      </c>
      <c r="G211" s="473">
        <f>G212+G213+G214+G217+G218+G219+G220+G221+G222+G223+G224</f>
        <v>542310.06000000006</v>
      </c>
      <c r="H211" s="496"/>
      <c r="I211" s="496"/>
      <c r="J211" s="496"/>
      <c r="K211" s="496"/>
      <c r="L211" s="496"/>
      <c r="M211" s="496"/>
      <c r="N211" s="496"/>
    </row>
    <row r="212" spans="1:14" ht="25.5" customHeight="1" x14ac:dyDescent="0.2">
      <c r="A212" s="474" t="s">
        <v>178</v>
      </c>
      <c r="B212" s="470" t="s">
        <v>176</v>
      </c>
      <c r="C212" s="470" t="s">
        <v>177</v>
      </c>
      <c r="D212" s="470" t="s">
        <v>179</v>
      </c>
      <c r="E212" s="54">
        <f>'244-221 Б '!B31</f>
        <v>91445.9</v>
      </c>
      <c r="F212" s="54">
        <f>'244-221 Б '!C31</f>
        <v>91445.9</v>
      </c>
      <c r="G212" s="54">
        <f>'244-221 Б '!D31</f>
        <v>91445.9</v>
      </c>
      <c r="H212" s="495"/>
      <c r="I212" s="495"/>
      <c r="J212" s="495"/>
      <c r="K212" s="495"/>
      <c r="L212" s="495"/>
      <c r="M212" s="495"/>
      <c r="N212" s="495"/>
    </row>
    <row r="213" spans="1:14" ht="25.5" customHeight="1" x14ac:dyDescent="0.2">
      <c r="A213" s="474" t="s">
        <v>180</v>
      </c>
      <c r="B213" s="470" t="s">
        <v>176</v>
      </c>
      <c r="C213" s="470" t="s">
        <v>177</v>
      </c>
      <c r="D213" s="470" t="s">
        <v>181</v>
      </c>
      <c r="E213" s="54">
        <f>'244-222 Б'!E25</f>
        <v>0</v>
      </c>
      <c r="F213" s="54">
        <f>'244-222 Б'!F25</f>
        <v>0</v>
      </c>
      <c r="G213" s="54">
        <f>'244-222 Б'!G25</f>
        <v>0</v>
      </c>
      <c r="H213" s="495"/>
      <c r="I213" s="495"/>
      <c r="J213" s="495"/>
      <c r="K213" s="495"/>
      <c r="L213" s="495"/>
      <c r="M213" s="495"/>
      <c r="N213" s="495"/>
    </row>
    <row r="214" spans="1:14" ht="25.5" customHeight="1" x14ac:dyDescent="0.2">
      <c r="A214" s="474" t="s">
        <v>182</v>
      </c>
      <c r="B214" s="470" t="s">
        <v>176</v>
      </c>
      <c r="C214" s="470" t="s">
        <v>177</v>
      </c>
      <c r="D214" s="470" t="s">
        <v>183</v>
      </c>
      <c r="E214" s="473">
        <f>E215+E216</f>
        <v>155667.94</v>
      </c>
      <c r="F214" s="473">
        <f>F215+F216</f>
        <v>155667.94</v>
      </c>
      <c r="G214" s="473">
        <f>G215+G216</f>
        <v>155667.94</v>
      </c>
      <c r="H214" s="495"/>
      <c r="I214" s="495"/>
      <c r="J214" s="495"/>
      <c r="K214" s="495"/>
      <c r="L214" s="495"/>
      <c r="M214" s="495"/>
      <c r="N214" s="495"/>
    </row>
    <row r="215" spans="1:14" ht="25.5" customHeight="1" x14ac:dyDescent="0.2">
      <c r="A215" s="474" t="s">
        <v>340</v>
      </c>
      <c r="B215" s="470" t="s">
        <v>190</v>
      </c>
      <c r="C215" s="470" t="s">
        <v>177</v>
      </c>
      <c r="D215" s="470" t="s">
        <v>191</v>
      </c>
      <c r="E215" s="54">
        <f>'244-223 Б '!G12</f>
        <v>133429.42000000001</v>
      </c>
      <c r="F215" s="54">
        <f>'244-223 Б '!J12</f>
        <v>133429.42000000001</v>
      </c>
      <c r="G215" s="54">
        <f>'244-223 Б '!M12</f>
        <v>133429.42000000001</v>
      </c>
      <c r="H215" s="495"/>
      <c r="I215" s="495"/>
      <c r="J215" s="495"/>
      <c r="K215" s="495"/>
      <c r="L215" s="495"/>
      <c r="M215" s="495"/>
      <c r="N215" s="495"/>
    </row>
    <row r="216" spans="1:14" ht="25.5" customHeight="1" x14ac:dyDescent="0.2">
      <c r="A216" s="474" t="s">
        <v>341</v>
      </c>
      <c r="B216" s="470" t="s">
        <v>192</v>
      </c>
      <c r="C216" s="470" t="s">
        <v>177</v>
      </c>
      <c r="D216" s="470" t="s">
        <v>193</v>
      </c>
      <c r="E216" s="54">
        <f>'244-223 Б '!G17</f>
        <v>22238.519999999997</v>
      </c>
      <c r="F216" s="54">
        <f>'244-223 Б '!J17</f>
        <v>22238.519999999997</v>
      </c>
      <c r="G216" s="54">
        <f>'244-223 Б '!M17</f>
        <v>22238.519999999997</v>
      </c>
      <c r="H216" s="495"/>
      <c r="I216" s="495"/>
      <c r="J216" s="495"/>
      <c r="K216" s="495"/>
      <c r="L216" s="495"/>
      <c r="M216" s="495"/>
      <c r="N216" s="495"/>
    </row>
    <row r="217" spans="1:14" ht="43.5" customHeight="1" x14ac:dyDescent="0.2">
      <c r="A217" s="474" t="s">
        <v>194</v>
      </c>
      <c r="B217" s="470" t="s">
        <v>176</v>
      </c>
      <c r="C217" s="470" t="s">
        <v>177</v>
      </c>
      <c r="D217" s="470" t="s">
        <v>195</v>
      </c>
      <c r="E217" s="54">
        <f>'244-224 Б'!E17</f>
        <v>0</v>
      </c>
      <c r="F217" s="54">
        <f>'244-224 Б'!F17</f>
        <v>0</v>
      </c>
      <c r="G217" s="54">
        <f>'244-224 Б'!G17</f>
        <v>0</v>
      </c>
      <c r="H217" s="495"/>
      <c r="I217" s="495"/>
      <c r="J217" s="495"/>
      <c r="K217" s="495"/>
      <c r="L217" s="495"/>
      <c r="M217" s="495"/>
      <c r="N217" s="495"/>
    </row>
    <row r="218" spans="1:14" ht="25.5" customHeight="1" x14ac:dyDescent="0.2">
      <c r="A218" s="474" t="s">
        <v>196</v>
      </c>
      <c r="B218" s="470" t="s">
        <v>176</v>
      </c>
      <c r="C218" s="470" t="s">
        <v>177</v>
      </c>
      <c r="D218" s="470" t="s">
        <v>197</v>
      </c>
      <c r="E218" s="54">
        <f>'244-225 Б'!E21</f>
        <v>11687.449999999997</v>
      </c>
      <c r="F218" s="54">
        <f>'244-225 Б'!F21</f>
        <v>11687.449999999997</v>
      </c>
      <c r="G218" s="54">
        <f>'244-225 Б'!G21</f>
        <v>11687.449999999997</v>
      </c>
      <c r="H218" s="495"/>
      <c r="I218" s="495"/>
      <c r="J218" s="495"/>
      <c r="K218" s="495"/>
      <c r="L218" s="495"/>
      <c r="M218" s="495"/>
      <c r="N218" s="495"/>
    </row>
    <row r="219" spans="1:14" ht="25.5" customHeight="1" x14ac:dyDescent="0.2">
      <c r="A219" s="474" t="s">
        <v>125</v>
      </c>
      <c r="B219" s="470" t="s">
        <v>176</v>
      </c>
      <c r="C219" s="470" t="s">
        <v>177</v>
      </c>
      <c r="D219" s="470" t="s">
        <v>127</v>
      </c>
      <c r="E219" s="54">
        <f>'244-226 Б'!E17</f>
        <v>70920</v>
      </c>
      <c r="F219" s="54">
        <f>'244-226 Б'!F17</f>
        <v>70920</v>
      </c>
      <c r="G219" s="54">
        <f>'244-226 Б'!G17</f>
        <v>70920</v>
      </c>
      <c r="H219" s="495"/>
      <c r="I219" s="495"/>
      <c r="J219" s="495"/>
      <c r="K219" s="495"/>
      <c r="L219" s="495"/>
      <c r="M219" s="495"/>
      <c r="N219" s="495"/>
    </row>
    <row r="220" spans="1:14" ht="25.5" customHeight="1" x14ac:dyDescent="0.2">
      <c r="A220" s="474" t="s">
        <v>198</v>
      </c>
      <c r="B220" s="470" t="s">
        <v>176</v>
      </c>
      <c r="C220" s="470" t="s">
        <v>177</v>
      </c>
      <c r="D220" s="470" t="s">
        <v>199</v>
      </c>
      <c r="E220" s="54">
        <f>'244-227 Б'!E23</f>
        <v>12036.629999999997</v>
      </c>
      <c r="F220" s="54">
        <f>'244-227 Б'!F23</f>
        <v>12036.629999999997</v>
      </c>
      <c r="G220" s="54">
        <f>'244-227 Б'!G23</f>
        <v>12036.629999999997</v>
      </c>
      <c r="H220" s="495"/>
      <c r="I220" s="495"/>
      <c r="J220" s="495"/>
      <c r="K220" s="495"/>
      <c r="L220" s="495"/>
      <c r="M220" s="495"/>
      <c r="N220" s="495"/>
    </row>
    <row r="221" spans="1:14" ht="24" customHeight="1" x14ac:dyDescent="0.2">
      <c r="A221" s="474" t="s">
        <v>200</v>
      </c>
      <c r="B221" s="470" t="s">
        <v>176</v>
      </c>
      <c r="C221" s="470" t="s">
        <v>177</v>
      </c>
      <c r="D221" s="470" t="s">
        <v>201</v>
      </c>
      <c r="E221" s="54">
        <f>'244-228 Б'!E46</f>
        <v>0</v>
      </c>
      <c r="F221" s="54">
        <f>'244-228 Б'!F46</f>
        <v>0</v>
      </c>
      <c r="G221" s="54">
        <f>'244-228 Б'!G46</f>
        <v>0</v>
      </c>
      <c r="H221" s="44"/>
      <c r="I221" s="483"/>
      <c r="J221" s="483"/>
      <c r="K221" s="483"/>
      <c r="L221" s="483"/>
      <c r="M221" s="483"/>
      <c r="N221" s="483"/>
    </row>
    <row r="222" spans="1:14" ht="25.5" customHeight="1" x14ac:dyDescent="0.2">
      <c r="A222" s="474" t="s">
        <v>202</v>
      </c>
      <c r="B222" s="470" t="s">
        <v>176</v>
      </c>
      <c r="C222" s="470" t="s">
        <v>177</v>
      </c>
      <c r="D222" s="470" t="s">
        <v>203</v>
      </c>
      <c r="E222" s="54">
        <f>'244-229 Б'!E46</f>
        <v>0</v>
      </c>
      <c r="F222" s="54">
        <f>'244-229 Б'!F46</f>
        <v>0</v>
      </c>
      <c r="G222" s="54">
        <f>'244-229 Б'!G46</f>
        <v>0</v>
      </c>
      <c r="H222" s="495"/>
      <c r="I222" s="495"/>
      <c r="J222" s="495"/>
      <c r="K222" s="495"/>
      <c r="L222" s="495"/>
      <c r="M222" s="495"/>
      <c r="N222" s="495"/>
    </row>
    <row r="223" spans="1:14" ht="25.5" customHeight="1" x14ac:dyDescent="0.2">
      <c r="A223" s="474" t="s">
        <v>204</v>
      </c>
      <c r="B223" s="470" t="s">
        <v>176</v>
      </c>
      <c r="C223" s="470" t="s">
        <v>177</v>
      </c>
      <c r="D223" s="470" t="s">
        <v>205</v>
      </c>
      <c r="E223" s="54">
        <f>'244-310 Б '!E46</f>
        <v>0</v>
      </c>
      <c r="F223" s="54">
        <f>'244-310 Б '!F46</f>
        <v>0</v>
      </c>
      <c r="G223" s="54">
        <f>'244-310 Б '!G46</f>
        <v>0</v>
      </c>
      <c r="H223" s="495"/>
      <c r="I223" s="495"/>
      <c r="J223" s="495"/>
      <c r="K223" s="495"/>
      <c r="L223" s="495"/>
      <c r="M223" s="495"/>
      <c r="N223" s="495"/>
    </row>
    <row r="224" spans="1:14" ht="25.5" customHeight="1" x14ac:dyDescent="0.2">
      <c r="A224" s="474" t="s">
        <v>206</v>
      </c>
      <c r="B224" s="470" t="s">
        <v>176</v>
      </c>
      <c r="C224" s="470" t="s">
        <v>177</v>
      </c>
      <c r="D224" s="470" t="s">
        <v>207</v>
      </c>
      <c r="E224" s="473">
        <f>E225+E226+E227+E228+E229+E230+E231+E232+E233</f>
        <v>200552.14</v>
      </c>
      <c r="F224" s="473">
        <f>F225+F226+F227+F228+F229+F230+F231+F232+F233</f>
        <v>200552.14</v>
      </c>
      <c r="G224" s="473">
        <f>G225+G226+G227+G228+G229+G230+G231+G232+G233</f>
        <v>200552.14</v>
      </c>
      <c r="H224" s="496"/>
      <c r="I224" s="496"/>
      <c r="J224" s="496"/>
      <c r="K224" s="496"/>
      <c r="L224" s="496"/>
      <c r="M224" s="496"/>
      <c r="N224" s="496"/>
    </row>
    <row r="225" spans="1:14" ht="25.5" customHeight="1" x14ac:dyDescent="0.2">
      <c r="A225" s="474" t="s">
        <v>208</v>
      </c>
      <c r="B225" s="470" t="s">
        <v>176</v>
      </c>
      <c r="C225" s="470" t="s">
        <v>177</v>
      </c>
      <c r="D225" s="470" t="s">
        <v>209</v>
      </c>
      <c r="E225" s="54">
        <f>'244-341Б'!E26</f>
        <v>0</v>
      </c>
      <c r="F225" s="54">
        <f>'244-341Б'!F26</f>
        <v>0</v>
      </c>
      <c r="G225" s="54">
        <f>'244-341Б'!G26</f>
        <v>0</v>
      </c>
      <c r="H225" s="495"/>
      <c r="I225" s="495"/>
      <c r="J225" s="495"/>
      <c r="K225" s="495"/>
      <c r="L225" s="495"/>
      <c r="M225" s="495"/>
      <c r="N225" s="495"/>
    </row>
    <row r="226" spans="1:14" ht="25.5" customHeight="1" x14ac:dyDescent="0.2">
      <c r="A226" s="474" t="s">
        <v>210</v>
      </c>
      <c r="B226" s="470" t="s">
        <v>176</v>
      </c>
      <c r="C226" s="470" t="s">
        <v>177</v>
      </c>
      <c r="D226" s="470" t="s">
        <v>211</v>
      </c>
      <c r="E226" s="54">
        <f>'244-342 Б'!E25</f>
        <v>0</v>
      </c>
      <c r="F226" s="54">
        <f>'244-342 Б'!F25</f>
        <v>0</v>
      </c>
      <c r="G226" s="54">
        <f>'244-342 Б'!G25</f>
        <v>0</v>
      </c>
      <c r="H226" s="495"/>
      <c r="I226" s="495"/>
      <c r="J226" s="495"/>
      <c r="K226" s="495"/>
      <c r="L226" s="495"/>
      <c r="M226" s="495"/>
      <c r="N226" s="495"/>
    </row>
    <row r="227" spans="1:14" ht="25.5" customHeight="1" x14ac:dyDescent="0.2">
      <c r="A227" s="474" t="s">
        <v>212</v>
      </c>
      <c r="B227" s="470" t="s">
        <v>176</v>
      </c>
      <c r="C227" s="470" t="s">
        <v>177</v>
      </c>
      <c r="D227" s="470" t="s">
        <v>213</v>
      </c>
      <c r="E227" s="54">
        <f>'244-343 Б'!E15</f>
        <v>185322.14</v>
      </c>
      <c r="F227" s="54">
        <f>'244-343 Б'!F15</f>
        <v>185322.14</v>
      </c>
      <c r="G227" s="54">
        <f>'244-343 Б'!G15</f>
        <v>185322.14</v>
      </c>
      <c r="H227" s="495"/>
      <c r="I227" s="495"/>
      <c r="J227" s="495"/>
      <c r="K227" s="495"/>
      <c r="L227" s="495"/>
      <c r="M227" s="495"/>
      <c r="N227" s="495"/>
    </row>
    <row r="228" spans="1:14" ht="25.5" customHeight="1" x14ac:dyDescent="0.2">
      <c r="A228" s="474" t="s">
        <v>214</v>
      </c>
      <c r="B228" s="470" t="s">
        <v>176</v>
      </c>
      <c r="C228" s="470" t="s">
        <v>177</v>
      </c>
      <c r="D228" s="470" t="s">
        <v>215</v>
      </c>
      <c r="E228" s="54">
        <f>'244-344 Б'!E46</f>
        <v>0</v>
      </c>
      <c r="F228" s="54">
        <f>'244-344 Б'!F46</f>
        <v>0</v>
      </c>
      <c r="G228" s="54">
        <f>'244-344 Б'!G46</f>
        <v>0</v>
      </c>
      <c r="H228" s="495"/>
      <c r="I228" s="495"/>
      <c r="J228" s="495"/>
      <c r="K228" s="495"/>
      <c r="L228" s="495"/>
      <c r="M228" s="495"/>
      <c r="N228" s="495"/>
    </row>
    <row r="229" spans="1:14" ht="25.5" customHeight="1" x14ac:dyDescent="0.2">
      <c r="A229" s="474" t="s">
        <v>216</v>
      </c>
      <c r="B229" s="470" t="s">
        <v>176</v>
      </c>
      <c r="C229" s="470" t="s">
        <v>177</v>
      </c>
      <c r="D229" s="470" t="s">
        <v>217</v>
      </c>
      <c r="E229" s="54">
        <f>'244-345 Б'!E46</f>
        <v>0</v>
      </c>
      <c r="F229" s="54">
        <f>'244-345 Б'!F46</f>
        <v>0</v>
      </c>
      <c r="G229" s="54">
        <f>'244-345 Б'!G46</f>
        <v>0</v>
      </c>
      <c r="H229" s="495"/>
      <c r="I229" s="495"/>
      <c r="J229" s="495"/>
      <c r="K229" s="495"/>
      <c r="L229" s="495"/>
      <c r="M229" s="495"/>
      <c r="N229" s="495"/>
    </row>
    <row r="230" spans="1:14" ht="25.5" customHeight="1" x14ac:dyDescent="0.2">
      <c r="A230" s="474" t="s">
        <v>218</v>
      </c>
      <c r="B230" s="470" t="s">
        <v>176</v>
      </c>
      <c r="C230" s="470" t="s">
        <v>177</v>
      </c>
      <c r="D230" s="470" t="s">
        <v>219</v>
      </c>
      <c r="E230" s="54">
        <f>'244-346 Б'!E17</f>
        <v>15230</v>
      </c>
      <c r="F230" s="54">
        <f>'244-346 Б'!F17</f>
        <v>15230</v>
      </c>
      <c r="G230" s="54">
        <f>'244-346 Б'!G17</f>
        <v>15230</v>
      </c>
      <c r="H230" s="495"/>
      <c r="I230" s="495"/>
      <c r="J230" s="495"/>
      <c r="K230" s="495"/>
      <c r="L230" s="495"/>
      <c r="M230" s="495"/>
      <c r="N230" s="495"/>
    </row>
    <row r="231" spans="1:14" ht="25.5" customHeight="1" x14ac:dyDescent="0.2">
      <c r="A231" s="474" t="s">
        <v>220</v>
      </c>
      <c r="B231" s="470" t="s">
        <v>176</v>
      </c>
      <c r="C231" s="470" t="s">
        <v>177</v>
      </c>
      <c r="D231" s="470" t="s">
        <v>221</v>
      </c>
      <c r="E231" s="54">
        <f>'244-349 Б'!E46</f>
        <v>0</v>
      </c>
      <c r="F231" s="54">
        <f>'244-349 Б'!F46</f>
        <v>0</v>
      </c>
      <c r="G231" s="54">
        <f>'244-349 Б'!G46</f>
        <v>0</v>
      </c>
      <c r="H231" s="495"/>
      <c r="I231" s="495"/>
      <c r="J231" s="495"/>
      <c r="K231" s="495"/>
      <c r="L231" s="495"/>
      <c r="M231" s="495"/>
      <c r="N231" s="495"/>
    </row>
    <row r="232" spans="1:14" ht="42.75" customHeight="1" x14ac:dyDescent="0.2">
      <c r="A232" s="474" t="s">
        <v>222</v>
      </c>
      <c r="B232" s="470" t="s">
        <v>176</v>
      </c>
      <c r="C232" s="470" t="s">
        <v>177</v>
      </c>
      <c r="D232" s="470" t="s">
        <v>223</v>
      </c>
      <c r="E232" s="54">
        <f>'244-352 Б '!E46</f>
        <v>0</v>
      </c>
      <c r="F232" s="54">
        <f>'244-352 Б '!F46</f>
        <v>0</v>
      </c>
      <c r="G232" s="54">
        <f>'244-352 Б '!G46</f>
        <v>0</v>
      </c>
      <c r="H232" s="495"/>
      <c r="I232" s="495"/>
      <c r="J232" s="495"/>
      <c r="K232" s="495"/>
      <c r="L232" s="495"/>
      <c r="M232" s="495"/>
      <c r="N232" s="495"/>
    </row>
    <row r="233" spans="1:14" ht="49.5" customHeight="1" x14ac:dyDescent="0.2">
      <c r="A233" s="474" t="s">
        <v>224</v>
      </c>
      <c r="B233" s="470" t="s">
        <v>176</v>
      </c>
      <c r="C233" s="470" t="s">
        <v>177</v>
      </c>
      <c r="D233" s="470" t="s">
        <v>225</v>
      </c>
      <c r="E233" s="54">
        <f>'244-353 Б '!E46</f>
        <v>0</v>
      </c>
      <c r="F233" s="54">
        <f>'244-353 Б '!F46</f>
        <v>0</v>
      </c>
      <c r="G233" s="54">
        <f>'244-353 Б '!G46</f>
        <v>0</v>
      </c>
      <c r="H233" s="495"/>
      <c r="I233" s="495"/>
      <c r="J233" s="495"/>
      <c r="K233" s="495"/>
      <c r="L233" s="495"/>
      <c r="M233" s="495"/>
      <c r="N233" s="495"/>
    </row>
    <row r="234" spans="1:14" ht="49.5" customHeight="1" x14ac:dyDescent="0.2">
      <c r="A234" s="474" t="s">
        <v>418</v>
      </c>
      <c r="B234" s="470" t="s">
        <v>245</v>
      </c>
      <c r="C234" s="470" t="s">
        <v>419</v>
      </c>
      <c r="D234" s="470"/>
      <c r="E234" s="54"/>
      <c r="F234" s="54"/>
      <c r="G234" s="54"/>
      <c r="H234" s="484"/>
      <c r="I234" s="485"/>
      <c r="J234" s="485"/>
      <c r="K234" s="485"/>
      <c r="L234" s="485"/>
      <c r="M234" s="485"/>
      <c r="N234" s="486"/>
    </row>
    <row r="235" spans="1:14" ht="25.5" customHeight="1" x14ac:dyDescent="0.2">
      <c r="A235" s="474" t="s">
        <v>425</v>
      </c>
      <c r="B235" s="470" t="s">
        <v>420</v>
      </c>
      <c r="C235" s="470" t="s">
        <v>424</v>
      </c>
      <c r="D235" s="470" t="s">
        <v>183</v>
      </c>
      <c r="E235" s="473">
        <f>E236+E237+E238</f>
        <v>225600</v>
      </c>
      <c r="F235" s="473">
        <f>F236+F237+F238</f>
        <v>225600</v>
      </c>
      <c r="G235" s="473">
        <f>G236+G237+G238</f>
        <v>225600</v>
      </c>
      <c r="H235" s="501"/>
      <c r="I235" s="502"/>
      <c r="J235" s="502"/>
      <c r="K235" s="502"/>
      <c r="L235" s="502"/>
      <c r="M235" s="502"/>
      <c r="N235" s="503"/>
    </row>
    <row r="236" spans="1:14" ht="25.5" customHeight="1" x14ac:dyDescent="0.2">
      <c r="A236" s="474" t="s">
        <v>337</v>
      </c>
      <c r="B236" s="470" t="s">
        <v>421</v>
      </c>
      <c r="C236" s="470" t="s">
        <v>424</v>
      </c>
      <c r="D236" s="470" t="s">
        <v>185</v>
      </c>
      <c r="E236" s="54">
        <f>'247-223 Б'!G11</f>
        <v>0</v>
      </c>
      <c r="F236" s="54">
        <f>'247-223 Б'!J11</f>
        <v>0</v>
      </c>
      <c r="G236" s="54">
        <f>'247-223 Б'!K11</f>
        <v>0</v>
      </c>
      <c r="H236" s="495"/>
      <c r="I236" s="495"/>
      <c r="J236" s="495"/>
      <c r="K236" s="495"/>
      <c r="L236" s="495"/>
      <c r="M236" s="495"/>
      <c r="N236" s="495"/>
    </row>
    <row r="237" spans="1:14" ht="25.5" customHeight="1" x14ac:dyDescent="0.2">
      <c r="A237" s="474" t="s">
        <v>338</v>
      </c>
      <c r="B237" s="470" t="s">
        <v>422</v>
      </c>
      <c r="C237" s="470" t="s">
        <v>424</v>
      </c>
      <c r="D237" s="470" t="s">
        <v>187</v>
      </c>
      <c r="E237" s="54">
        <f>'247-223 Б'!G16</f>
        <v>80000</v>
      </c>
      <c r="F237" s="54">
        <f>'247-223 Б'!J16</f>
        <v>80000</v>
      </c>
      <c r="G237" s="54">
        <f>'247-223 Б'!M16</f>
        <v>80000</v>
      </c>
      <c r="H237" s="495"/>
      <c r="I237" s="495"/>
      <c r="J237" s="495"/>
      <c r="K237" s="495"/>
      <c r="L237" s="495"/>
      <c r="M237" s="495"/>
      <c r="N237" s="495"/>
    </row>
    <row r="238" spans="1:14" ht="25.5" customHeight="1" x14ac:dyDescent="0.2">
      <c r="A238" s="474" t="s">
        <v>339</v>
      </c>
      <c r="B238" s="470" t="s">
        <v>423</v>
      </c>
      <c r="C238" s="470" t="s">
        <v>424</v>
      </c>
      <c r="D238" s="470" t="s">
        <v>189</v>
      </c>
      <c r="E238" s="54">
        <f>'247-223 Б'!G21</f>
        <v>145600</v>
      </c>
      <c r="F238" s="54">
        <f>'247-223 Б'!J21</f>
        <v>145600</v>
      </c>
      <c r="G238" s="54">
        <f>'247-223 Б'!M21</f>
        <v>145600</v>
      </c>
      <c r="H238" s="495"/>
      <c r="I238" s="495"/>
      <c r="J238" s="495"/>
      <c r="K238" s="495"/>
      <c r="L238" s="495"/>
      <c r="M238" s="495"/>
      <c r="N238" s="495"/>
    </row>
    <row r="239" spans="1:14" ht="22.5" customHeight="1" x14ac:dyDescent="0.2">
      <c r="A239" s="498" t="s">
        <v>408</v>
      </c>
      <c r="B239" s="499"/>
      <c r="C239" s="499"/>
      <c r="D239" s="499"/>
      <c r="E239" s="499"/>
      <c r="F239" s="499"/>
      <c r="G239" s="500"/>
      <c r="H239" s="483"/>
      <c r="I239" s="483"/>
      <c r="J239" s="483"/>
      <c r="K239" s="483"/>
      <c r="L239" s="483"/>
      <c r="M239" s="483"/>
      <c r="N239" s="483"/>
    </row>
    <row r="240" spans="1:14" ht="33.75" customHeight="1" x14ac:dyDescent="0.2">
      <c r="A240" s="480" t="s">
        <v>110</v>
      </c>
      <c r="B240" s="470" t="s">
        <v>109</v>
      </c>
      <c r="C240" s="478" t="s">
        <v>21</v>
      </c>
      <c r="D240" s="470"/>
      <c r="E240" s="473">
        <f>E241+E242+E243+E244+E245+E246+E248+E251+E252+E253+E260+E259+E262</f>
        <v>61090452.849999994</v>
      </c>
      <c r="F240" s="473">
        <f>F241+F242+F243+F244+F245+F246+F248+F252+F253+F260+F259+F262</f>
        <v>61090452.849999994</v>
      </c>
      <c r="G240" s="473">
        <f>G241+G242+G243+G244+G245+G246+G248+G252+G253+G260+G259+G262</f>
        <v>61090452.849999994</v>
      </c>
      <c r="H240" s="495"/>
      <c r="I240" s="495"/>
      <c r="J240" s="495"/>
      <c r="K240" s="495"/>
      <c r="L240" s="495"/>
      <c r="M240" s="495"/>
      <c r="N240" s="495"/>
    </row>
    <row r="241" spans="1:14" ht="25.5" customHeight="1" x14ac:dyDescent="0.2">
      <c r="A241" s="474" t="s">
        <v>111</v>
      </c>
      <c r="B241" s="470" t="s">
        <v>112</v>
      </c>
      <c r="C241" s="470" t="s">
        <v>113</v>
      </c>
      <c r="D241" s="470" t="s">
        <v>114</v>
      </c>
      <c r="E241" s="54">
        <f>'111-211 Б'!E19</f>
        <v>44542765.170000002</v>
      </c>
      <c r="F241" s="54">
        <f>'111-211 Б'!F19</f>
        <v>44542765.170000002</v>
      </c>
      <c r="G241" s="54">
        <f>'111-211 Б'!G19</f>
        <v>44542765.170000002</v>
      </c>
      <c r="H241" s="495"/>
      <c r="I241" s="495"/>
      <c r="J241" s="495"/>
      <c r="K241" s="495"/>
      <c r="L241" s="495"/>
      <c r="M241" s="495"/>
      <c r="N241" s="495"/>
    </row>
    <row r="242" spans="1:14" ht="25.5" customHeight="1" x14ac:dyDescent="0.2">
      <c r="A242" s="474" t="s">
        <v>115</v>
      </c>
      <c r="B242" s="470" t="s">
        <v>116</v>
      </c>
      <c r="C242" s="470" t="s">
        <v>113</v>
      </c>
      <c r="D242" s="470" t="s">
        <v>117</v>
      </c>
      <c r="E242" s="54">
        <f>'111-266 Б'!E19</f>
        <v>0</v>
      </c>
      <c r="F242" s="54">
        <f>'111-266 Б'!F19</f>
        <v>0</v>
      </c>
      <c r="G242" s="54">
        <f>'111-266 Б'!G19</f>
        <v>0</v>
      </c>
      <c r="H242" s="495"/>
      <c r="I242" s="495"/>
      <c r="J242" s="495"/>
      <c r="K242" s="495"/>
      <c r="L242" s="495"/>
      <c r="M242" s="495"/>
      <c r="N242" s="495"/>
    </row>
    <row r="243" spans="1:14" ht="25.5" customHeight="1" x14ac:dyDescent="0.2">
      <c r="A243" s="474" t="s">
        <v>118</v>
      </c>
      <c r="B243" s="470" t="s">
        <v>119</v>
      </c>
      <c r="C243" s="470" t="s">
        <v>120</v>
      </c>
      <c r="D243" s="470" t="s">
        <v>121</v>
      </c>
      <c r="E243" s="54">
        <f>'112-212 Б'!E19</f>
        <v>7200</v>
      </c>
      <c r="F243" s="54">
        <f>'112-212 Б'!F19</f>
        <v>7200</v>
      </c>
      <c r="G243" s="54">
        <f>'112-212 Б'!G19</f>
        <v>7200</v>
      </c>
      <c r="H243" s="495"/>
      <c r="I243" s="495"/>
      <c r="J243" s="495"/>
      <c r="K243" s="495"/>
      <c r="L243" s="495"/>
      <c r="M243" s="495"/>
      <c r="N243" s="495"/>
    </row>
    <row r="244" spans="1:14" s="481" customFormat="1" ht="25.5" customHeight="1" x14ac:dyDescent="0.2">
      <c r="A244" s="474" t="s">
        <v>122</v>
      </c>
      <c r="B244" s="470" t="s">
        <v>123</v>
      </c>
      <c r="C244" s="470" t="s">
        <v>120</v>
      </c>
      <c r="D244" s="470" t="s">
        <v>124</v>
      </c>
      <c r="E244" s="54">
        <f>'112-214 Б'!E22</f>
        <v>0</v>
      </c>
      <c r="F244" s="54">
        <f>'112-214 Б'!F22</f>
        <v>0</v>
      </c>
      <c r="G244" s="54">
        <f>'112-214 Б'!G22</f>
        <v>0</v>
      </c>
      <c r="H244" s="495"/>
      <c r="I244" s="495"/>
      <c r="J244" s="495"/>
      <c r="K244" s="495"/>
      <c r="L244" s="495"/>
      <c r="M244" s="495"/>
      <c r="N244" s="495"/>
    </row>
    <row r="245" spans="1:14" ht="25.5" customHeight="1" x14ac:dyDescent="0.2">
      <c r="A245" s="474" t="s">
        <v>125</v>
      </c>
      <c r="B245" s="470" t="s">
        <v>126</v>
      </c>
      <c r="C245" s="470" t="s">
        <v>120</v>
      </c>
      <c r="D245" s="470" t="s">
        <v>127</v>
      </c>
      <c r="E245" s="54">
        <f>'112-226 Б'!E19</f>
        <v>1308</v>
      </c>
      <c r="F245" s="54">
        <f>'112-226 Б'!F19</f>
        <v>1308</v>
      </c>
      <c r="G245" s="54">
        <f>'112-226 Б'!G19</f>
        <v>1308</v>
      </c>
      <c r="H245" s="495"/>
      <c r="I245" s="495"/>
      <c r="J245" s="495"/>
      <c r="K245" s="495"/>
      <c r="L245" s="495"/>
      <c r="M245" s="495"/>
      <c r="N245" s="495"/>
    </row>
    <row r="246" spans="1:14" ht="25.5" customHeight="1" x14ac:dyDescent="0.2">
      <c r="A246" s="474" t="s">
        <v>115</v>
      </c>
      <c r="B246" s="470" t="s">
        <v>128</v>
      </c>
      <c r="C246" s="470" t="s">
        <v>120</v>
      </c>
      <c r="D246" s="470" t="s">
        <v>117</v>
      </c>
      <c r="E246" s="54">
        <f>'112-266 Б'!E22</f>
        <v>0</v>
      </c>
      <c r="F246" s="54">
        <f>'112-266 Б'!F22</f>
        <v>0</v>
      </c>
      <c r="G246" s="54">
        <f>'112-266 Б'!G22</f>
        <v>0</v>
      </c>
      <c r="H246" s="495"/>
      <c r="I246" s="495"/>
      <c r="J246" s="495"/>
      <c r="K246" s="495"/>
      <c r="L246" s="495"/>
      <c r="M246" s="495"/>
      <c r="N246" s="495"/>
    </row>
    <row r="247" spans="1:14" ht="33.75" customHeight="1" x14ac:dyDescent="0.2">
      <c r="A247" s="474" t="s">
        <v>118</v>
      </c>
      <c r="B247" s="470" t="s">
        <v>129</v>
      </c>
      <c r="C247" s="470" t="s">
        <v>130</v>
      </c>
      <c r="D247" s="470"/>
      <c r="E247" s="54"/>
      <c r="F247" s="482"/>
      <c r="G247" s="482"/>
      <c r="H247" s="497"/>
      <c r="I247" s="497"/>
      <c r="J247" s="497"/>
      <c r="K247" s="497"/>
      <c r="L247" s="497"/>
      <c r="M247" s="497"/>
      <c r="N247" s="497"/>
    </row>
    <row r="248" spans="1:14" ht="25.5" customHeight="1" x14ac:dyDescent="0.2">
      <c r="A248" s="474" t="s">
        <v>131</v>
      </c>
      <c r="B248" s="470" t="s">
        <v>132</v>
      </c>
      <c r="C248" s="470" t="s">
        <v>133</v>
      </c>
      <c r="D248" s="470" t="s">
        <v>134</v>
      </c>
      <c r="E248" s="473">
        <f>E249+E250</f>
        <v>15340250.27</v>
      </c>
      <c r="F248" s="473">
        <f>F249+F250</f>
        <v>15340250.27</v>
      </c>
      <c r="G248" s="473">
        <f>G249+G250</f>
        <v>15340250.27</v>
      </c>
      <c r="H248" s="495"/>
      <c r="I248" s="495"/>
      <c r="J248" s="495"/>
      <c r="K248" s="495"/>
      <c r="L248" s="495"/>
      <c r="M248" s="495"/>
      <c r="N248" s="495"/>
    </row>
    <row r="249" spans="1:14" ht="25.5" customHeight="1" x14ac:dyDescent="0.2">
      <c r="A249" s="474" t="s">
        <v>135</v>
      </c>
      <c r="B249" s="470" t="s">
        <v>136</v>
      </c>
      <c r="C249" s="470" t="s">
        <v>133</v>
      </c>
      <c r="D249" s="470" t="s">
        <v>134</v>
      </c>
      <c r="E249" s="54">
        <f>'119-213 Б '!E16</f>
        <v>15340250.27</v>
      </c>
      <c r="F249" s="54">
        <f>'119-213 Б '!F16</f>
        <v>15340250.27</v>
      </c>
      <c r="G249" s="54">
        <f>'119-213 Б '!G16</f>
        <v>15340250.27</v>
      </c>
      <c r="H249" s="495"/>
      <c r="I249" s="495"/>
      <c r="J249" s="495"/>
      <c r="K249" s="495"/>
      <c r="L249" s="495"/>
      <c r="M249" s="495"/>
      <c r="N249" s="495"/>
    </row>
    <row r="250" spans="1:14" ht="25.5" customHeight="1" x14ac:dyDescent="0.2">
      <c r="A250" s="474" t="s">
        <v>137</v>
      </c>
      <c r="B250" s="470" t="s">
        <v>138</v>
      </c>
      <c r="C250" s="470" t="s">
        <v>133</v>
      </c>
      <c r="D250" s="470" t="s">
        <v>134</v>
      </c>
      <c r="E250" s="54">
        <f>'119-213 Б '!E20</f>
        <v>0</v>
      </c>
      <c r="F250" s="54">
        <f>'119-213 Б '!F20</f>
        <v>0</v>
      </c>
      <c r="G250" s="54">
        <f>'119-213 Б '!G20</f>
        <v>0</v>
      </c>
      <c r="H250" s="495"/>
      <c r="I250" s="495"/>
      <c r="J250" s="495"/>
      <c r="K250" s="495"/>
      <c r="L250" s="495"/>
      <c r="M250" s="495"/>
      <c r="N250" s="495"/>
    </row>
    <row r="251" spans="1:14" ht="25.5" customHeight="1" x14ac:dyDescent="0.2">
      <c r="A251" s="474" t="s">
        <v>125</v>
      </c>
      <c r="B251" s="470" t="s">
        <v>139</v>
      </c>
      <c r="C251" s="470" t="s">
        <v>133</v>
      </c>
      <c r="D251" s="470" t="s">
        <v>127</v>
      </c>
      <c r="E251" s="54">
        <f>'119-226 Б '!E24</f>
        <v>0</v>
      </c>
      <c r="F251" s="54">
        <f>'119-226 Б '!F24</f>
        <v>0</v>
      </c>
      <c r="G251" s="54">
        <f>'119-226 Б '!G24</f>
        <v>0</v>
      </c>
      <c r="H251" s="495"/>
      <c r="I251" s="495"/>
      <c r="J251" s="495"/>
      <c r="K251" s="495"/>
      <c r="L251" s="495"/>
      <c r="M251" s="495"/>
      <c r="N251" s="495"/>
    </row>
    <row r="252" spans="1:14" ht="30.75" customHeight="1" x14ac:dyDescent="0.2">
      <c r="A252" s="474" t="s">
        <v>140</v>
      </c>
      <c r="B252" s="470" t="s">
        <v>141</v>
      </c>
      <c r="C252" s="470" t="s">
        <v>142</v>
      </c>
      <c r="D252" s="470"/>
      <c r="E252" s="54">
        <v>0</v>
      </c>
      <c r="F252" s="54">
        <v>0</v>
      </c>
      <c r="G252" s="54">
        <v>0</v>
      </c>
      <c r="H252" s="495"/>
      <c r="I252" s="495"/>
      <c r="J252" s="495"/>
      <c r="K252" s="495"/>
      <c r="L252" s="495"/>
      <c r="M252" s="495"/>
      <c r="N252" s="495"/>
    </row>
    <row r="253" spans="1:14" ht="25.5" customHeight="1" x14ac:dyDescent="0.2">
      <c r="A253" s="474" t="s">
        <v>143</v>
      </c>
      <c r="B253" s="470" t="s">
        <v>144</v>
      </c>
      <c r="C253" s="470" t="s">
        <v>145</v>
      </c>
      <c r="D253" s="470"/>
      <c r="E253" s="473">
        <f>E254+E255+E256+E257+E258</f>
        <v>5000</v>
      </c>
      <c r="F253" s="473">
        <f>F254+F255+F256+F257+F258</f>
        <v>5000</v>
      </c>
      <c r="G253" s="473">
        <f>G254+G255+G256+G257+G258</f>
        <v>5000</v>
      </c>
      <c r="H253" s="495"/>
      <c r="I253" s="495"/>
      <c r="J253" s="495"/>
      <c r="K253" s="495"/>
      <c r="L253" s="495"/>
      <c r="M253" s="495"/>
      <c r="N253" s="495"/>
    </row>
    <row r="254" spans="1:14" ht="25.5" customHeight="1" x14ac:dyDescent="0.2">
      <c r="A254" s="474" t="s">
        <v>146</v>
      </c>
      <c r="B254" s="470" t="s">
        <v>147</v>
      </c>
      <c r="C254" s="470" t="s">
        <v>148</v>
      </c>
      <c r="D254" s="470" t="s">
        <v>149</v>
      </c>
      <c r="E254" s="54">
        <f>'851-291 имущ Б'!E20</f>
        <v>0</v>
      </c>
      <c r="F254" s="54">
        <f>'851-291 имущ Б'!F20</f>
        <v>0</v>
      </c>
      <c r="G254" s="54">
        <f>'851-291 имущ Б'!G20</f>
        <v>0</v>
      </c>
      <c r="H254" s="495"/>
      <c r="I254" s="495"/>
      <c r="J254" s="495"/>
      <c r="K254" s="495"/>
      <c r="L254" s="495"/>
      <c r="M254" s="495"/>
      <c r="N254" s="495"/>
    </row>
    <row r="255" spans="1:14" ht="25.5" customHeight="1" x14ac:dyDescent="0.2">
      <c r="A255" s="474" t="s">
        <v>150</v>
      </c>
      <c r="B255" s="470" t="s">
        <v>151</v>
      </c>
      <c r="C255" s="470" t="s">
        <v>148</v>
      </c>
      <c r="D255" s="470" t="s">
        <v>149</v>
      </c>
      <c r="E255" s="54">
        <f>'851-291 земля Б'!E22</f>
        <v>0</v>
      </c>
      <c r="F255" s="54">
        <f>'851-291 земля Б'!F22</f>
        <v>0</v>
      </c>
      <c r="G255" s="54">
        <f>'851-291 земля Б'!G22</f>
        <v>0</v>
      </c>
      <c r="H255" s="495"/>
      <c r="I255" s="495"/>
      <c r="J255" s="495"/>
      <c r="K255" s="495"/>
      <c r="L255" s="495"/>
      <c r="M255" s="495"/>
      <c r="N255" s="495"/>
    </row>
    <row r="256" spans="1:14" ht="36.75" customHeight="1" x14ac:dyDescent="0.2">
      <c r="A256" s="474" t="s">
        <v>152</v>
      </c>
      <c r="B256" s="470" t="s">
        <v>153</v>
      </c>
      <c r="C256" s="470" t="s">
        <v>154</v>
      </c>
      <c r="D256" s="470" t="s">
        <v>149</v>
      </c>
      <c r="E256" s="54">
        <f>'852-291 транс Б'!E27</f>
        <v>5000</v>
      </c>
      <c r="F256" s="54">
        <f>'852-291 транс Б'!F27</f>
        <v>5000</v>
      </c>
      <c r="G256" s="54">
        <f>'852-291 транс Б'!G27</f>
        <v>5000</v>
      </c>
      <c r="H256" s="495"/>
      <c r="I256" s="495"/>
      <c r="J256" s="495"/>
      <c r="K256" s="495"/>
      <c r="L256" s="495"/>
      <c r="M256" s="495"/>
      <c r="N256" s="495"/>
    </row>
    <row r="257" spans="1:14" ht="33.75" customHeight="1" x14ac:dyDescent="0.2">
      <c r="A257" s="474" t="s">
        <v>155</v>
      </c>
      <c r="B257" s="470" t="s">
        <v>153</v>
      </c>
      <c r="C257" s="470" t="s">
        <v>154</v>
      </c>
      <c r="D257" s="470" t="s">
        <v>149</v>
      </c>
      <c r="E257" s="54">
        <f>'852-291пошл Б'!E22</f>
        <v>0</v>
      </c>
      <c r="F257" s="54">
        <f>'852-291пошл Б'!F22</f>
        <v>0</v>
      </c>
      <c r="G257" s="54">
        <f>'852-291пошл Б'!G22</f>
        <v>0</v>
      </c>
      <c r="H257" s="495"/>
      <c r="I257" s="495"/>
      <c r="J257" s="495"/>
      <c r="K257" s="495"/>
      <c r="L257" s="495"/>
      <c r="M257" s="495"/>
      <c r="N257" s="495"/>
    </row>
    <row r="258" spans="1:14" ht="40.5" customHeight="1" x14ac:dyDescent="0.2">
      <c r="A258" s="474" t="s">
        <v>156</v>
      </c>
      <c r="B258" s="470" t="s">
        <v>157</v>
      </c>
      <c r="C258" s="470" t="s">
        <v>158</v>
      </c>
      <c r="D258" s="470" t="s">
        <v>149</v>
      </c>
      <c r="E258" s="54">
        <f>'853-291негатив Б'!E22</f>
        <v>0</v>
      </c>
      <c r="F258" s="54">
        <f>'853-291негатив Б'!F22</f>
        <v>0</v>
      </c>
      <c r="G258" s="54">
        <f>'853-291негатив Б'!G22</f>
        <v>0</v>
      </c>
      <c r="H258" s="495"/>
      <c r="I258" s="495"/>
      <c r="J258" s="495"/>
      <c r="K258" s="495"/>
      <c r="L258" s="495"/>
      <c r="M258" s="495"/>
      <c r="N258" s="495"/>
    </row>
    <row r="259" spans="1:14" ht="25.5" customHeight="1" x14ac:dyDescent="0.2">
      <c r="A259" s="474" t="s">
        <v>159</v>
      </c>
      <c r="B259" s="470" t="s">
        <v>160</v>
      </c>
      <c r="C259" s="470" t="s">
        <v>21</v>
      </c>
      <c r="D259" s="470"/>
      <c r="E259" s="54">
        <v>0</v>
      </c>
      <c r="F259" s="54">
        <v>0</v>
      </c>
      <c r="G259" s="54">
        <v>0</v>
      </c>
      <c r="H259" s="495"/>
      <c r="I259" s="495"/>
      <c r="J259" s="495"/>
      <c r="K259" s="495"/>
      <c r="L259" s="495"/>
      <c r="M259" s="495"/>
      <c r="N259" s="495"/>
    </row>
    <row r="260" spans="1:14" ht="25.5" customHeight="1" x14ac:dyDescent="0.2">
      <c r="A260" s="474" t="s">
        <v>161</v>
      </c>
      <c r="B260" s="470" t="s">
        <v>162</v>
      </c>
      <c r="C260" s="470" t="s">
        <v>21</v>
      </c>
      <c r="D260" s="470"/>
      <c r="E260" s="473">
        <f>E261</f>
        <v>0</v>
      </c>
      <c r="F260" s="473">
        <f>F261</f>
        <v>0</v>
      </c>
      <c r="G260" s="473">
        <f>G261</f>
        <v>0</v>
      </c>
      <c r="H260" s="495"/>
      <c r="I260" s="495"/>
      <c r="J260" s="495"/>
      <c r="K260" s="495"/>
      <c r="L260" s="495"/>
      <c r="M260" s="495"/>
      <c r="N260" s="495"/>
    </row>
    <row r="261" spans="1:14" ht="25.5" customHeight="1" x14ac:dyDescent="0.2">
      <c r="A261" s="474" t="s">
        <v>163</v>
      </c>
      <c r="B261" s="470" t="s">
        <v>164</v>
      </c>
      <c r="C261" s="470" t="s">
        <v>165</v>
      </c>
      <c r="D261" s="470"/>
      <c r="E261" s="54">
        <v>0</v>
      </c>
      <c r="F261" s="54">
        <v>0</v>
      </c>
      <c r="G261" s="54">
        <v>0</v>
      </c>
      <c r="H261" s="495"/>
      <c r="I261" s="495"/>
      <c r="J261" s="495"/>
      <c r="K261" s="495"/>
      <c r="L261" s="495"/>
      <c r="M261" s="495"/>
      <c r="N261" s="495"/>
    </row>
    <row r="262" spans="1:14" ht="25.5" customHeight="1" x14ac:dyDescent="0.2">
      <c r="A262" s="474" t="s">
        <v>166</v>
      </c>
      <c r="B262" s="470" t="s">
        <v>167</v>
      </c>
      <c r="C262" s="470" t="s">
        <v>21</v>
      </c>
      <c r="D262" s="470"/>
      <c r="E262" s="473">
        <f>E263+E264+E265+E266+E289+E290</f>
        <v>1193929.4100000001</v>
      </c>
      <c r="F262" s="473">
        <f>F263+F264+F265+F266+F289+F290</f>
        <v>1193929.4100000001</v>
      </c>
      <c r="G262" s="473">
        <f>G263+G264+G265+G266+G289+G290</f>
        <v>1193929.4100000001</v>
      </c>
      <c r="H262" s="495"/>
      <c r="I262" s="495"/>
      <c r="J262" s="495"/>
      <c r="K262" s="495"/>
      <c r="L262" s="495"/>
      <c r="M262" s="495"/>
      <c r="N262" s="495"/>
    </row>
    <row r="263" spans="1:14" ht="41.25" customHeight="1" x14ac:dyDescent="0.2">
      <c r="A263" s="474" t="s">
        <v>426</v>
      </c>
      <c r="B263" s="470" t="s">
        <v>168</v>
      </c>
      <c r="C263" s="470" t="s">
        <v>169</v>
      </c>
      <c r="D263" s="470"/>
      <c r="E263" s="54">
        <v>0</v>
      </c>
      <c r="F263" s="54">
        <v>0</v>
      </c>
      <c r="G263" s="54">
        <v>0</v>
      </c>
      <c r="H263" s="495"/>
      <c r="I263" s="495"/>
      <c r="J263" s="495"/>
      <c r="K263" s="495"/>
      <c r="L263" s="495"/>
      <c r="M263" s="495"/>
      <c r="N263" s="495"/>
    </row>
    <row r="264" spans="1:14" ht="28.5" customHeight="1" x14ac:dyDescent="0.2">
      <c r="A264" s="474" t="s">
        <v>170</v>
      </c>
      <c r="B264" s="470" t="s">
        <v>171</v>
      </c>
      <c r="C264" s="470" t="s">
        <v>172</v>
      </c>
      <c r="D264" s="470"/>
      <c r="E264" s="54">
        <v>0</v>
      </c>
      <c r="F264" s="54">
        <v>0</v>
      </c>
      <c r="G264" s="54">
        <v>0</v>
      </c>
      <c r="H264" s="495"/>
      <c r="I264" s="495"/>
      <c r="J264" s="495"/>
      <c r="K264" s="495"/>
      <c r="L264" s="495"/>
      <c r="M264" s="495"/>
      <c r="N264" s="495"/>
    </row>
    <row r="265" spans="1:14" ht="40.5" customHeight="1" x14ac:dyDescent="0.2">
      <c r="A265" s="474" t="s">
        <v>173</v>
      </c>
      <c r="B265" s="470" t="s">
        <v>174</v>
      </c>
      <c r="C265" s="470" t="s">
        <v>175</v>
      </c>
      <c r="D265" s="470"/>
      <c r="E265" s="54">
        <v>0</v>
      </c>
      <c r="F265" s="54">
        <v>0</v>
      </c>
      <c r="G265" s="54">
        <v>0</v>
      </c>
      <c r="H265" s="495"/>
      <c r="I265" s="495"/>
      <c r="J265" s="495"/>
      <c r="K265" s="495"/>
      <c r="L265" s="495"/>
      <c r="M265" s="495"/>
      <c r="N265" s="495"/>
    </row>
    <row r="266" spans="1:14" ht="25.5" customHeight="1" x14ac:dyDescent="0.2">
      <c r="A266" s="474" t="s">
        <v>378</v>
      </c>
      <c r="B266" s="470" t="s">
        <v>176</v>
      </c>
      <c r="C266" s="470" t="s">
        <v>177</v>
      </c>
      <c r="D266" s="44"/>
      <c r="E266" s="473">
        <f>E267+E268+E269+E272+E273+E274+E275+E276+E277+E278+E279</f>
        <v>988429.41</v>
      </c>
      <c r="F266" s="473">
        <f>F267+F268+F269+F272+F273+F274+F275+F276+F277+F278+F279</f>
        <v>988429.41</v>
      </c>
      <c r="G266" s="473">
        <f>G267+G268+G269+G272+G273+G274+G275+G276+G277+G278+G279</f>
        <v>988429.41</v>
      </c>
      <c r="H266" s="496"/>
      <c r="I266" s="496"/>
      <c r="J266" s="496"/>
      <c r="K266" s="496"/>
      <c r="L266" s="496"/>
      <c r="M266" s="496"/>
      <c r="N266" s="496"/>
    </row>
    <row r="267" spans="1:14" ht="25.5" customHeight="1" x14ac:dyDescent="0.2">
      <c r="A267" s="474" t="s">
        <v>178</v>
      </c>
      <c r="B267" s="470" t="s">
        <v>176</v>
      </c>
      <c r="C267" s="470" t="s">
        <v>177</v>
      </c>
      <c r="D267" s="470" t="s">
        <v>179</v>
      </c>
      <c r="E267" s="54">
        <f>'244-221 Б '!B32</f>
        <v>0</v>
      </c>
      <c r="F267" s="54">
        <f>'244-221 Б '!C32</f>
        <v>0</v>
      </c>
      <c r="G267" s="54">
        <f>'244-221 Б '!D32</f>
        <v>0</v>
      </c>
      <c r="H267" s="495"/>
      <c r="I267" s="495"/>
      <c r="J267" s="495"/>
      <c r="K267" s="495"/>
      <c r="L267" s="495"/>
      <c r="M267" s="495"/>
      <c r="N267" s="495"/>
    </row>
    <row r="268" spans="1:14" ht="25.5" customHeight="1" x14ac:dyDescent="0.2">
      <c r="A268" s="474" t="s">
        <v>180</v>
      </c>
      <c r="B268" s="470" t="s">
        <v>176</v>
      </c>
      <c r="C268" s="470" t="s">
        <v>177</v>
      </c>
      <c r="D268" s="470" t="s">
        <v>181</v>
      </c>
      <c r="E268" s="54">
        <f>'244-222 Б'!E26</f>
        <v>0</v>
      </c>
      <c r="F268" s="54">
        <f>'244-222 Б'!F26</f>
        <v>0</v>
      </c>
      <c r="G268" s="54">
        <f>'244-222 Б'!G26</f>
        <v>0</v>
      </c>
      <c r="H268" s="495"/>
      <c r="I268" s="495"/>
      <c r="J268" s="495"/>
      <c r="K268" s="495"/>
      <c r="L268" s="495"/>
      <c r="M268" s="495"/>
      <c r="N268" s="495"/>
    </row>
    <row r="269" spans="1:14" ht="25.5" customHeight="1" x14ac:dyDescent="0.2">
      <c r="A269" s="474" t="s">
        <v>182</v>
      </c>
      <c r="B269" s="470" t="s">
        <v>176</v>
      </c>
      <c r="C269" s="470" t="s">
        <v>177</v>
      </c>
      <c r="D269" s="470" t="s">
        <v>183</v>
      </c>
      <c r="E269" s="473">
        <f>E270+E271</f>
        <v>40000</v>
      </c>
      <c r="F269" s="473">
        <f>F270+F271</f>
        <v>40000</v>
      </c>
      <c r="G269" s="473">
        <f>G270+G271</f>
        <v>40000</v>
      </c>
      <c r="H269" s="495"/>
      <c r="I269" s="495"/>
      <c r="J269" s="495"/>
      <c r="K269" s="495"/>
      <c r="L269" s="495"/>
      <c r="M269" s="495"/>
      <c r="N269" s="495"/>
    </row>
    <row r="270" spans="1:14" ht="25.5" customHeight="1" x14ac:dyDescent="0.2">
      <c r="A270" s="474" t="s">
        <v>340</v>
      </c>
      <c r="B270" s="470" t="s">
        <v>190</v>
      </c>
      <c r="C270" s="470" t="s">
        <v>177</v>
      </c>
      <c r="D270" s="470" t="s">
        <v>191</v>
      </c>
      <c r="E270" s="54">
        <f>'244-223 Б '!G13</f>
        <v>40000</v>
      </c>
      <c r="F270" s="54">
        <f>'244-223 Б '!J13</f>
        <v>40000</v>
      </c>
      <c r="G270" s="54">
        <f>'244-223 Б '!M13</f>
        <v>40000</v>
      </c>
      <c r="H270" s="495"/>
      <c r="I270" s="495"/>
      <c r="J270" s="495"/>
      <c r="K270" s="495"/>
      <c r="L270" s="495"/>
      <c r="M270" s="495"/>
      <c r="N270" s="495"/>
    </row>
    <row r="271" spans="1:14" ht="25.5" customHeight="1" x14ac:dyDescent="0.2">
      <c r="A271" s="474" t="s">
        <v>341</v>
      </c>
      <c r="B271" s="470" t="s">
        <v>192</v>
      </c>
      <c r="C271" s="470" t="s">
        <v>177</v>
      </c>
      <c r="D271" s="470" t="s">
        <v>193</v>
      </c>
      <c r="E271" s="54">
        <f>'244-223 Б '!G18</f>
        <v>0</v>
      </c>
      <c r="F271" s="54">
        <f>'244-223 Б '!J18</f>
        <v>0</v>
      </c>
      <c r="G271" s="54">
        <f>'244-223 Б '!M18</f>
        <v>0</v>
      </c>
      <c r="H271" s="495"/>
      <c r="I271" s="495"/>
      <c r="J271" s="495"/>
      <c r="K271" s="495"/>
      <c r="L271" s="495"/>
      <c r="M271" s="495"/>
      <c r="N271" s="495"/>
    </row>
    <row r="272" spans="1:14" ht="43.5" customHeight="1" x14ac:dyDescent="0.2">
      <c r="A272" s="474" t="s">
        <v>194</v>
      </c>
      <c r="B272" s="470" t="s">
        <v>176</v>
      </c>
      <c r="C272" s="470" t="s">
        <v>177</v>
      </c>
      <c r="D272" s="470" t="s">
        <v>195</v>
      </c>
      <c r="E272" s="54">
        <f>'244-224 Б'!E18</f>
        <v>0</v>
      </c>
      <c r="F272" s="54">
        <f>'244-224 Б'!F18</f>
        <v>0</v>
      </c>
      <c r="G272" s="54">
        <f>'244-224 Б'!G18</f>
        <v>0</v>
      </c>
      <c r="H272" s="495"/>
      <c r="I272" s="495"/>
      <c r="J272" s="495"/>
      <c r="K272" s="495"/>
      <c r="L272" s="495"/>
      <c r="M272" s="495"/>
      <c r="N272" s="495"/>
    </row>
    <row r="273" spans="1:14" ht="25.5" customHeight="1" x14ac:dyDescent="0.2">
      <c r="A273" s="474" t="s">
        <v>196</v>
      </c>
      <c r="B273" s="470" t="s">
        <v>176</v>
      </c>
      <c r="C273" s="470" t="s">
        <v>177</v>
      </c>
      <c r="D273" s="470" t="s">
        <v>197</v>
      </c>
      <c r="E273" s="54">
        <f>'244-225 Б'!E22</f>
        <v>0</v>
      </c>
      <c r="F273" s="54">
        <f>'244-225 Б'!F22</f>
        <v>0</v>
      </c>
      <c r="G273" s="54">
        <f>'244-225 Б'!G22</f>
        <v>0</v>
      </c>
      <c r="H273" s="495"/>
      <c r="I273" s="495"/>
      <c r="J273" s="495"/>
      <c r="K273" s="495"/>
      <c r="L273" s="495"/>
      <c r="M273" s="495"/>
      <c r="N273" s="495"/>
    </row>
    <row r="274" spans="1:14" ht="25.5" customHeight="1" x14ac:dyDescent="0.2">
      <c r="A274" s="474" t="s">
        <v>125</v>
      </c>
      <c r="B274" s="470" t="s">
        <v>176</v>
      </c>
      <c r="C274" s="470" t="s">
        <v>177</v>
      </c>
      <c r="D274" s="470" t="s">
        <v>127</v>
      </c>
      <c r="E274" s="54">
        <f>'244-226 Б'!E18</f>
        <v>144828.76999999999</v>
      </c>
      <c r="F274" s="54">
        <f>'244-226 Б'!F18</f>
        <v>144828.76999999999</v>
      </c>
      <c r="G274" s="54">
        <f>'244-226 Б'!G18</f>
        <v>144828.76999999999</v>
      </c>
      <c r="H274" s="495"/>
      <c r="I274" s="495"/>
      <c r="J274" s="495"/>
      <c r="K274" s="495"/>
      <c r="L274" s="495"/>
      <c r="M274" s="495"/>
      <c r="N274" s="495"/>
    </row>
    <row r="275" spans="1:14" ht="25.5" customHeight="1" x14ac:dyDescent="0.2">
      <c r="A275" s="474" t="s">
        <v>198</v>
      </c>
      <c r="B275" s="470" t="s">
        <v>176</v>
      </c>
      <c r="C275" s="470" t="s">
        <v>177</v>
      </c>
      <c r="D275" s="470" t="s">
        <v>199</v>
      </c>
      <c r="E275" s="54">
        <f>'244-227 Б'!E24</f>
        <v>9000</v>
      </c>
      <c r="F275" s="54">
        <f>'244-227 Б'!F24</f>
        <v>9000</v>
      </c>
      <c r="G275" s="54">
        <f>'244-227 Б'!G24</f>
        <v>9000</v>
      </c>
      <c r="H275" s="495"/>
      <c r="I275" s="495"/>
      <c r="J275" s="495"/>
      <c r="K275" s="495"/>
      <c r="L275" s="495"/>
      <c r="M275" s="495"/>
      <c r="N275" s="495"/>
    </row>
    <row r="276" spans="1:14" ht="24" customHeight="1" x14ac:dyDescent="0.2">
      <c r="A276" s="474" t="s">
        <v>200</v>
      </c>
      <c r="B276" s="470" t="s">
        <v>176</v>
      </c>
      <c r="C276" s="470" t="s">
        <v>177</v>
      </c>
      <c r="D276" s="470" t="s">
        <v>201</v>
      </c>
      <c r="E276" s="54">
        <f>'244-228 Б'!E47</f>
        <v>0</v>
      </c>
      <c r="F276" s="54">
        <f>'244-228 Б'!F47</f>
        <v>0</v>
      </c>
      <c r="G276" s="54">
        <f>'244-228 Б'!G47</f>
        <v>0</v>
      </c>
      <c r="H276" s="44"/>
      <c r="I276" s="483"/>
      <c r="J276" s="483"/>
      <c r="K276" s="483"/>
      <c r="L276" s="483"/>
      <c r="M276" s="483"/>
      <c r="N276" s="483"/>
    </row>
    <row r="277" spans="1:14" ht="25.5" customHeight="1" x14ac:dyDescent="0.2">
      <c r="A277" s="474" t="s">
        <v>202</v>
      </c>
      <c r="B277" s="470" t="s">
        <v>176</v>
      </c>
      <c r="C277" s="470" t="s">
        <v>177</v>
      </c>
      <c r="D277" s="470" t="s">
        <v>203</v>
      </c>
      <c r="E277" s="54">
        <f>'244-229 Б'!E47</f>
        <v>0</v>
      </c>
      <c r="F277" s="54">
        <f>'244-229 Б'!F47</f>
        <v>0</v>
      </c>
      <c r="G277" s="54">
        <f>'244-229 Б'!G47</f>
        <v>0</v>
      </c>
      <c r="H277" s="495"/>
      <c r="I277" s="495"/>
      <c r="J277" s="495"/>
      <c r="K277" s="495"/>
      <c r="L277" s="495"/>
      <c r="M277" s="495"/>
      <c r="N277" s="495"/>
    </row>
    <row r="278" spans="1:14" ht="25.5" customHeight="1" x14ac:dyDescent="0.2">
      <c r="A278" s="474" t="s">
        <v>204</v>
      </c>
      <c r="B278" s="470" t="s">
        <v>176</v>
      </c>
      <c r="C278" s="470" t="s">
        <v>177</v>
      </c>
      <c r="D278" s="470" t="s">
        <v>205</v>
      </c>
      <c r="E278" s="54">
        <f>'244-310 Б '!E47</f>
        <v>0</v>
      </c>
      <c r="F278" s="54">
        <f>'244-310 Б '!F47</f>
        <v>0</v>
      </c>
      <c r="G278" s="54">
        <f>'244-310 Б '!G47</f>
        <v>0</v>
      </c>
      <c r="H278" s="495"/>
      <c r="I278" s="495"/>
      <c r="J278" s="495"/>
      <c r="K278" s="495"/>
      <c r="L278" s="495"/>
      <c r="M278" s="495"/>
      <c r="N278" s="495"/>
    </row>
    <row r="279" spans="1:14" ht="25.5" customHeight="1" x14ac:dyDescent="0.2">
      <c r="A279" s="474" t="s">
        <v>206</v>
      </c>
      <c r="B279" s="470" t="s">
        <v>176</v>
      </c>
      <c r="C279" s="470" t="s">
        <v>177</v>
      </c>
      <c r="D279" s="470" t="s">
        <v>207</v>
      </c>
      <c r="E279" s="473">
        <f>E280+E281+E282+E283+E284+E285+E286+E287+E288</f>
        <v>794600.64</v>
      </c>
      <c r="F279" s="473">
        <f>F280+F281+F282+F283+F284+F285+F286+F287+F288</f>
        <v>794600.64</v>
      </c>
      <c r="G279" s="473">
        <f>G280+G281+G282+G283+G284+G285+G286+G287+G288</f>
        <v>794600.64</v>
      </c>
      <c r="H279" s="496"/>
      <c r="I279" s="496"/>
      <c r="J279" s="496"/>
      <c r="K279" s="496"/>
      <c r="L279" s="496"/>
      <c r="M279" s="496"/>
      <c r="N279" s="496"/>
    </row>
    <row r="280" spans="1:14" ht="25.5" customHeight="1" x14ac:dyDescent="0.2">
      <c r="A280" s="474" t="s">
        <v>208</v>
      </c>
      <c r="B280" s="470" t="s">
        <v>176</v>
      </c>
      <c r="C280" s="470" t="s">
        <v>177</v>
      </c>
      <c r="D280" s="470" t="s">
        <v>209</v>
      </c>
      <c r="E280" s="54">
        <f>'244-341Б'!E27</f>
        <v>0</v>
      </c>
      <c r="F280" s="54">
        <f>'244-341Б'!F27</f>
        <v>0</v>
      </c>
      <c r="G280" s="54">
        <f>'244-341Б'!G27</f>
        <v>0</v>
      </c>
      <c r="H280" s="495"/>
      <c r="I280" s="495"/>
      <c r="J280" s="495"/>
      <c r="K280" s="495"/>
      <c r="L280" s="495"/>
      <c r="M280" s="495"/>
      <c r="N280" s="495"/>
    </row>
    <row r="281" spans="1:14" ht="25.5" customHeight="1" x14ac:dyDescent="0.2">
      <c r="A281" s="474" t="s">
        <v>210</v>
      </c>
      <c r="B281" s="470" t="s">
        <v>176</v>
      </c>
      <c r="C281" s="470" t="s">
        <v>177</v>
      </c>
      <c r="D281" s="470" t="s">
        <v>211</v>
      </c>
      <c r="E281" s="54">
        <f>'244-342 Б'!E26</f>
        <v>0</v>
      </c>
      <c r="F281" s="54">
        <f>'244-342 Б'!F26</f>
        <v>0</v>
      </c>
      <c r="G281" s="54">
        <f>'244-342 Б'!G26</f>
        <v>0</v>
      </c>
      <c r="H281" s="495"/>
      <c r="I281" s="495"/>
      <c r="J281" s="495"/>
      <c r="K281" s="495"/>
      <c r="L281" s="495"/>
      <c r="M281" s="495"/>
      <c r="N281" s="495"/>
    </row>
    <row r="282" spans="1:14" ht="25.5" customHeight="1" x14ac:dyDescent="0.2">
      <c r="A282" s="474" t="s">
        <v>212</v>
      </c>
      <c r="B282" s="470" t="s">
        <v>176</v>
      </c>
      <c r="C282" s="470" t="s">
        <v>177</v>
      </c>
      <c r="D282" s="470" t="s">
        <v>213</v>
      </c>
      <c r="E282" s="54">
        <f>'244-343 Б'!E16</f>
        <v>762038.64</v>
      </c>
      <c r="F282" s="54">
        <f>'244-343 Б'!F16</f>
        <v>762038.64</v>
      </c>
      <c r="G282" s="54">
        <f>'244-343 Б'!G16</f>
        <v>762038.64</v>
      </c>
      <c r="H282" s="495"/>
      <c r="I282" s="495"/>
      <c r="J282" s="495"/>
      <c r="K282" s="495"/>
      <c r="L282" s="495"/>
      <c r="M282" s="495"/>
      <c r="N282" s="495"/>
    </row>
    <row r="283" spans="1:14" ht="25.5" customHeight="1" x14ac:dyDescent="0.2">
      <c r="A283" s="474" t="s">
        <v>214</v>
      </c>
      <c r="B283" s="470" t="s">
        <v>176</v>
      </c>
      <c r="C283" s="470" t="s">
        <v>177</v>
      </c>
      <c r="D283" s="470" t="s">
        <v>215</v>
      </c>
      <c r="E283" s="54">
        <f>'244-344 Б'!E47</f>
        <v>0</v>
      </c>
      <c r="F283" s="54">
        <f>'244-344 Б'!F47</f>
        <v>0</v>
      </c>
      <c r="G283" s="54">
        <f>'244-344 Б'!G47</f>
        <v>0</v>
      </c>
      <c r="H283" s="495"/>
      <c r="I283" s="495"/>
      <c r="J283" s="495"/>
      <c r="K283" s="495"/>
      <c r="L283" s="495"/>
      <c r="M283" s="495"/>
      <c r="N283" s="495"/>
    </row>
    <row r="284" spans="1:14" ht="25.5" customHeight="1" x14ac:dyDescent="0.2">
      <c r="A284" s="474" t="s">
        <v>216</v>
      </c>
      <c r="B284" s="470" t="s">
        <v>176</v>
      </c>
      <c r="C284" s="470" t="s">
        <v>177</v>
      </c>
      <c r="D284" s="470" t="s">
        <v>217</v>
      </c>
      <c r="E284" s="54">
        <f>'244-345 Б'!E47</f>
        <v>0</v>
      </c>
      <c r="F284" s="54">
        <f>'244-345 Б'!F47</f>
        <v>0</v>
      </c>
      <c r="G284" s="54">
        <f>'244-345 Б'!G47</f>
        <v>0</v>
      </c>
      <c r="H284" s="495"/>
      <c r="I284" s="495"/>
      <c r="J284" s="495"/>
      <c r="K284" s="495"/>
      <c r="L284" s="495"/>
      <c r="M284" s="495"/>
      <c r="N284" s="495"/>
    </row>
    <row r="285" spans="1:14" ht="25.5" customHeight="1" x14ac:dyDescent="0.2">
      <c r="A285" s="474" t="s">
        <v>218</v>
      </c>
      <c r="B285" s="470" t="s">
        <v>176</v>
      </c>
      <c r="C285" s="470" t="s">
        <v>177</v>
      </c>
      <c r="D285" s="470" t="s">
        <v>219</v>
      </c>
      <c r="E285" s="54">
        <f>'244-346 Б'!E18</f>
        <v>32562</v>
      </c>
      <c r="F285" s="54">
        <f>'244-346 Б'!F18</f>
        <v>32562</v>
      </c>
      <c r="G285" s="54">
        <f>'244-346 Б'!G18</f>
        <v>32562</v>
      </c>
      <c r="H285" s="495"/>
      <c r="I285" s="495"/>
      <c r="J285" s="495"/>
      <c r="K285" s="495"/>
      <c r="L285" s="495"/>
      <c r="M285" s="495"/>
      <c r="N285" s="495"/>
    </row>
    <row r="286" spans="1:14" ht="25.5" customHeight="1" x14ac:dyDescent="0.2">
      <c r="A286" s="474" t="s">
        <v>220</v>
      </c>
      <c r="B286" s="470" t="s">
        <v>176</v>
      </c>
      <c r="C286" s="470" t="s">
        <v>177</v>
      </c>
      <c r="D286" s="470" t="s">
        <v>221</v>
      </c>
      <c r="E286" s="54">
        <f>'244-349 Б'!E47</f>
        <v>0</v>
      </c>
      <c r="F286" s="54">
        <f>'244-349 Б'!F47</f>
        <v>0</v>
      </c>
      <c r="G286" s="54">
        <f>'244-349 Б'!G47</f>
        <v>0</v>
      </c>
      <c r="H286" s="495"/>
      <c r="I286" s="495"/>
      <c r="J286" s="495"/>
      <c r="K286" s="495"/>
      <c r="L286" s="495"/>
      <c r="M286" s="495"/>
      <c r="N286" s="495"/>
    </row>
    <row r="287" spans="1:14" ht="42.75" customHeight="1" x14ac:dyDescent="0.2">
      <c r="A287" s="474" t="s">
        <v>222</v>
      </c>
      <c r="B287" s="470" t="s">
        <v>176</v>
      </c>
      <c r="C287" s="470" t="s">
        <v>177</v>
      </c>
      <c r="D287" s="470" t="s">
        <v>223</v>
      </c>
      <c r="E287" s="54">
        <f>'244-352 Б '!E47</f>
        <v>0</v>
      </c>
      <c r="F287" s="54">
        <f>'244-352 Б '!F47</f>
        <v>0</v>
      </c>
      <c r="G287" s="54">
        <f>'244-352 Б '!G47</f>
        <v>0</v>
      </c>
      <c r="H287" s="495"/>
      <c r="I287" s="495"/>
      <c r="J287" s="495"/>
      <c r="K287" s="495"/>
      <c r="L287" s="495"/>
      <c r="M287" s="495"/>
      <c r="N287" s="495"/>
    </row>
    <row r="288" spans="1:14" ht="49.5" customHeight="1" x14ac:dyDescent="0.2">
      <c r="A288" s="474" t="s">
        <v>224</v>
      </c>
      <c r="B288" s="470" t="s">
        <v>176</v>
      </c>
      <c r="C288" s="470" t="s">
        <v>177</v>
      </c>
      <c r="D288" s="470" t="s">
        <v>225</v>
      </c>
      <c r="E288" s="54">
        <f>'244-353 Б '!E47</f>
        <v>0</v>
      </c>
      <c r="F288" s="54">
        <f>'244-353 Б '!F47</f>
        <v>0</v>
      </c>
      <c r="G288" s="54">
        <f>'244-353 Б '!G47</f>
        <v>0</v>
      </c>
      <c r="H288" s="495"/>
      <c r="I288" s="495"/>
      <c r="J288" s="495"/>
      <c r="K288" s="495"/>
      <c r="L288" s="495"/>
      <c r="M288" s="495"/>
      <c r="N288" s="495"/>
    </row>
    <row r="289" spans="1:14" ht="49.5" customHeight="1" x14ac:dyDescent="0.2">
      <c r="A289" s="474" t="s">
        <v>418</v>
      </c>
      <c r="B289" s="470" t="s">
        <v>245</v>
      </c>
      <c r="C289" s="470" t="s">
        <v>419</v>
      </c>
      <c r="D289" s="470"/>
      <c r="E289" s="54"/>
      <c r="F289" s="54"/>
      <c r="G289" s="54"/>
      <c r="H289" s="484"/>
      <c r="I289" s="485"/>
      <c r="J289" s="485"/>
      <c r="K289" s="485"/>
      <c r="L289" s="485"/>
      <c r="M289" s="485"/>
      <c r="N289" s="486"/>
    </row>
    <row r="290" spans="1:14" ht="25.5" customHeight="1" x14ac:dyDescent="0.2">
      <c r="A290" s="474" t="s">
        <v>425</v>
      </c>
      <c r="B290" s="470" t="s">
        <v>420</v>
      </c>
      <c r="C290" s="470" t="s">
        <v>424</v>
      </c>
      <c r="D290" s="470" t="s">
        <v>183</v>
      </c>
      <c r="E290" s="473">
        <f>E291+E292+E293</f>
        <v>205500</v>
      </c>
      <c r="F290" s="473">
        <f>F291+F292+F293</f>
        <v>205500</v>
      </c>
      <c r="G290" s="473">
        <f>G291+G292+G293</f>
        <v>205500</v>
      </c>
      <c r="H290" s="501"/>
      <c r="I290" s="502"/>
      <c r="J290" s="502"/>
      <c r="K290" s="502"/>
      <c r="L290" s="502"/>
      <c r="M290" s="502"/>
      <c r="N290" s="503"/>
    </row>
    <row r="291" spans="1:14" ht="25.5" customHeight="1" x14ac:dyDescent="0.2">
      <c r="A291" s="474" t="s">
        <v>337</v>
      </c>
      <c r="B291" s="470" t="s">
        <v>421</v>
      </c>
      <c r="C291" s="470" t="s">
        <v>424</v>
      </c>
      <c r="D291" s="470" t="s">
        <v>185</v>
      </c>
      <c r="E291" s="54">
        <f>'247-223 Б'!G12</f>
        <v>0</v>
      </c>
      <c r="F291" s="54">
        <f>'247-223 Б'!J12</f>
        <v>0</v>
      </c>
      <c r="G291" s="54">
        <f>'247-223 Б'!M12</f>
        <v>0</v>
      </c>
      <c r="H291" s="495"/>
      <c r="I291" s="495"/>
      <c r="J291" s="495"/>
      <c r="K291" s="495"/>
      <c r="L291" s="495"/>
      <c r="M291" s="495"/>
      <c r="N291" s="495"/>
    </row>
    <row r="292" spans="1:14" ht="25.5" customHeight="1" x14ac:dyDescent="0.2">
      <c r="A292" s="474" t="s">
        <v>338</v>
      </c>
      <c r="B292" s="470" t="s">
        <v>422</v>
      </c>
      <c r="C292" s="470" t="s">
        <v>424</v>
      </c>
      <c r="D292" s="470" t="s">
        <v>187</v>
      </c>
      <c r="E292" s="54">
        <f>'247-223 Б'!G17</f>
        <v>135500</v>
      </c>
      <c r="F292" s="54">
        <f>'247-223 Б'!J17</f>
        <v>135500</v>
      </c>
      <c r="G292" s="54">
        <f>'247-223 Б'!M17</f>
        <v>135500</v>
      </c>
      <c r="H292" s="495"/>
      <c r="I292" s="495"/>
      <c r="J292" s="495"/>
      <c r="K292" s="495"/>
      <c r="L292" s="495"/>
      <c r="M292" s="495"/>
      <c r="N292" s="495"/>
    </row>
    <row r="293" spans="1:14" ht="25.5" customHeight="1" x14ac:dyDescent="0.2">
      <c r="A293" s="474" t="s">
        <v>339</v>
      </c>
      <c r="B293" s="470" t="s">
        <v>423</v>
      </c>
      <c r="C293" s="470" t="s">
        <v>424</v>
      </c>
      <c r="D293" s="470" t="s">
        <v>189</v>
      </c>
      <c r="E293" s="54">
        <f>'247-223 Б'!G22</f>
        <v>70000</v>
      </c>
      <c r="F293" s="54">
        <f>'247-223 Б'!J22</f>
        <v>70000</v>
      </c>
      <c r="G293" s="54">
        <f>'247-223 Б'!M22</f>
        <v>70000</v>
      </c>
      <c r="H293" s="495"/>
      <c r="I293" s="495"/>
      <c r="J293" s="495"/>
      <c r="K293" s="495"/>
      <c r="L293" s="495"/>
      <c r="M293" s="495"/>
      <c r="N293" s="495"/>
    </row>
    <row r="294" spans="1:14" ht="39.75" customHeight="1" x14ac:dyDescent="0.2">
      <c r="A294" s="480" t="s">
        <v>226</v>
      </c>
      <c r="B294" s="470" t="s">
        <v>109</v>
      </c>
      <c r="C294" s="470" t="s">
        <v>21</v>
      </c>
      <c r="D294" s="470"/>
      <c r="E294" s="473">
        <f>E295+E296+E297+E298+E299+E300+E302+E305+E306+E307+E313+E314+E316</f>
        <v>5605905.5600000005</v>
      </c>
      <c r="F294" s="473">
        <f t="shared" ref="F294:G294" si="10">F295+F296+F297+F298+F299+F300+F302+F305+F306+F307+F313+F314+F316</f>
        <v>5729670.0099999998</v>
      </c>
      <c r="G294" s="473">
        <f t="shared" si="10"/>
        <v>5866322.6600000001</v>
      </c>
      <c r="H294" s="495"/>
      <c r="I294" s="495"/>
      <c r="J294" s="495"/>
      <c r="K294" s="495"/>
      <c r="L294" s="495"/>
      <c r="M294" s="495"/>
      <c r="N294" s="495"/>
    </row>
    <row r="295" spans="1:14" ht="25.5" customHeight="1" x14ac:dyDescent="0.2">
      <c r="A295" s="474" t="s">
        <v>111</v>
      </c>
      <c r="B295" s="470" t="s">
        <v>112</v>
      </c>
      <c r="C295" s="470" t="s">
        <v>113</v>
      </c>
      <c r="D295" s="470" t="s">
        <v>114</v>
      </c>
      <c r="E295" s="54">
        <f>'111-211 Вн ГЗ'!E24</f>
        <v>2067588</v>
      </c>
      <c r="F295" s="54">
        <f>'111-211 Вн ГЗ'!F24</f>
        <v>2167588</v>
      </c>
      <c r="G295" s="54">
        <f>'111-211 Вн ГЗ'!G24</f>
        <v>2287588</v>
      </c>
      <c r="H295" s="495"/>
      <c r="I295" s="495"/>
      <c r="J295" s="495"/>
      <c r="K295" s="495"/>
      <c r="L295" s="495"/>
      <c r="M295" s="495"/>
      <c r="N295" s="495"/>
    </row>
    <row r="296" spans="1:14" ht="25.5" customHeight="1" x14ac:dyDescent="0.2">
      <c r="A296" s="474" t="s">
        <v>115</v>
      </c>
      <c r="B296" s="470" t="s">
        <v>116</v>
      </c>
      <c r="C296" s="470" t="s">
        <v>113</v>
      </c>
      <c r="D296" s="470" t="s">
        <v>117</v>
      </c>
      <c r="E296" s="54">
        <f>'111-266 Вн ГЗ'!E19</f>
        <v>6500</v>
      </c>
      <c r="F296" s="54">
        <f>'111-266 Вн ГЗ'!F19</f>
        <v>6500</v>
      </c>
      <c r="G296" s="54">
        <f>'111-266 Вн ГЗ'!G19</f>
        <v>6500</v>
      </c>
      <c r="H296" s="495"/>
      <c r="I296" s="495"/>
      <c r="J296" s="495"/>
      <c r="K296" s="495"/>
      <c r="L296" s="495"/>
      <c r="M296" s="495"/>
      <c r="N296" s="495"/>
    </row>
    <row r="297" spans="1:14" ht="25.5" customHeight="1" x14ac:dyDescent="0.2">
      <c r="A297" s="474" t="s">
        <v>118</v>
      </c>
      <c r="B297" s="470" t="s">
        <v>119</v>
      </c>
      <c r="C297" s="470" t="s">
        <v>120</v>
      </c>
      <c r="D297" s="470" t="s">
        <v>121</v>
      </c>
      <c r="E297" s="54">
        <f>'112-212Вн ГЗ'!E17</f>
        <v>0</v>
      </c>
      <c r="F297" s="54">
        <f>'112-212Вн ГЗ'!F17</f>
        <v>0</v>
      </c>
      <c r="G297" s="54">
        <f>'112-212Вн ГЗ'!G17</f>
        <v>0</v>
      </c>
      <c r="H297" s="495"/>
      <c r="I297" s="495"/>
      <c r="J297" s="495"/>
      <c r="K297" s="495"/>
      <c r="L297" s="495"/>
      <c r="M297" s="495"/>
      <c r="N297" s="495"/>
    </row>
    <row r="298" spans="1:14" s="481" customFormat="1" ht="25.5" customHeight="1" x14ac:dyDescent="0.2">
      <c r="A298" s="474" t="s">
        <v>122</v>
      </c>
      <c r="B298" s="470" t="s">
        <v>123</v>
      </c>
      <c r="C298" s="470" t="s">
        <v>120</v>
      </c>
      <c r="D298" s="470" t="s">
        <v>124</v>
      </c>
      <c r="E298" s="54">
        <f>'112-214 ВнГЗ'!E17</f>
        <v>0</v>
      </c>
      <c r="F298" s="54">
        <f>'112-214 ВнГЗ'!F17</f>
        <v>0</v>
      </c>
      <c r="G298" s="54">
        <f>'112-214 ВнГЗ'!G17</f>
        <v>0</v>
      </c>
      <c r="H298" s="495"/>
      <c r="I298" s="495"/>
      <c r="J298" s="495"/>
      <c r="K298" s="495"/>
      <c r="L298" s="495"/>
      <c r="M298" s="495"/>
      <c r="N298" s="495"/>
    </row>
    <row r="299" spans="1:14" ht="25.5" customHeight="1" x14ac:dyDescent="0.2">
      <c r="A299" s="474" t="s">
        <v>125</v>
      </c>
      <c r="B299" s="470" t="s">
        <v>126</v>
      </c>
      <c r="C299" s="470" t="s">
        <v>120</v>
      </c>
      <c r="D299" s="470" t="s">
        <v>127</v>
      </c>
      <c r="E299" s="54">
        <f>'112-226 ВнГЗ'!E17</f>
        <v>0</v>
      </c>
      <c r="F299" s="54">
        <f>'112-226 ВнГЗ'!F17</f>
        <v>0</v>
      </c>
      <c r="G299" s="54">
        <f>'112-226 ВнГЗ'!G17</f>
        <v>0</v>
      </c>
      <c r="H299" s="495"/>
      <c r="I299" s="495"/>
      <c r="J299" s="495"/>
      <c r="K299" s="495"/>
      <c r="L299" s="495"/>
      <c r="M299" s="495"/>
      <c r="N299" s="495"/>
    </row>
    <row r="300" spans="1:14" ht="25.5" customHeight="1" x14ac:dyDescent="0.2">
      <c r="A300" s="474" t="s">
        <v>115</v>
      </c>
      <c r="B300" s="470" t="s">
        <v>128</v>
      </c>
      <c r="C300" s="470" t="s">
        <v>120</v>
      </c>
      <c r="D300" s="470" t="s">
        <v>117</v>
      </c>
      <c r="E300" s="54">
        <f>'112-266 ВнГЗ'!E17</f>
        <v>0</v>
      </c>
      <c r="F300" s="54">
        <f>'112-266 ВнГЗ'!F17</f>
        <v>0</v>
      </c>
      <c r="G300" s="54">
        <f>'112-266 ВнГЗ'!G17</f>
        <v>0</v>
      </c>
      <c r="H300" s="495"/>
      <c r="I300" s="495"/>
      <c r="J300" s="495"/>
      <c r="K300" s="495"/>
      <c r="L300" s="495"/>
      <c r="M300" s="495"/>
      <c r="N300" s="495"/>
    </row>
    <row r="301" spans="1:14" ht="25.5" customHeight="1" x14ac:dyDescent="0.2">
      <c r="A301" s="474" t="s">
        <v>118</v>
      </c>
      <c r="B301" s="487" t="s">
        <v>129</v>
      </c>
      <c r="C301" s="487" t="s">
        <v>130</v>
      </c>
      <c r="D301" s="487"/>
      <c r="E301" s="482"/>
      <c r="F301" s="482"/>
      <c r="G301" s="482"/>
      <c r="H301" s="495"/>
      <c r="I301" s="495"/>
      <c r="J301" s="495"/>
      <c r="K301" s="495"/>
      <c r="L301" s="495"/>
      <c r="M301" s="495"/>
      <c r="N301" s="495"/>
    </row>
    <row r="302" spans="1:14" ht="25.5" customHeight="1" x14ac:dyDescent="0.2">
      <c r="A302" s="474" t="s">
        <v>131</v>
      </c>
      <c r="B302" s="470" t="s">
        <v>132</v>
      </c>
      <c r="C302" s="470" t="s">
        <v>133</v>
      </c>
      <c r="D302" s="470" t="s">
        <v>134</v>
      </c>
      <c r="E302" s="473">
        <f>'119-213  Вн ГЗ'!E19</f>
        <v>628412</v>
      </c>
      <c r="F302" s="473">
        <f>'119-213  Вн ГЗ'!F19</f>
        <v>652412</v>
      </c>
      <c r="G302" s="473">
        <f>'119-213  Вн ГЗ'!G19</f>
        <v>669412</v>
      </c>
      <c r="H302" s="495"/>
      <c r="I302" s="495"/>
      <c r="J302" s="495"/>
      <c r="K302" s="495"/>
      <c r="L302" s="495"/>
      <c r="M302" s="495"/>
      <c r="N302" s="495"/>
    </row>
    <row r="303" spans="1:14" ht="25.5" customHeight="1" x14ac:dyDescent="0.2">
      <c r="A303" s="474" t="s">
        <v>135</v>
      </c>
      <c r="B303" s="470" t="s">
        <v>136</v>
      </c>
      <c r="C303" s="470" t="s">
        <v>133</v>
      </c>
      <c r="D303" s="470" t="s">
        <v>134</v>
      </c>
      <c r="E303" s="54">
        <f>'119-213  Вн ГЗ'!E13</f>
        <v>628412</v>
      </c>
      <c r="F303" s="54">
        <f>'119-213  Вн ГЗ'!F13</f>
        <v>652412</v>
      </c>
      <c r="G303" s="54">
        <f>'119-213  Вн ГЗ'!G13</f>
        <v>669412</v>
      </c>
      <c r="H303" s="495"/>
      <c r="I303" s="495"/>
      <c r="J303" s="495"/>
      <c r="K303" s="495"/>
      <c r="L303" s="495"/>
      <c r="M303" s="495"/>
      <c r="N303" s="495"/>
    </row>
    <row r="304" spans="1:14" ht="25.5" customHeight="1" x14ac:dyDescent="0.2">
      <c r="A304" s="474" t="s">
        <v>137</v>
      </c>
      <c r="B304" s="470" t="s">
        <v>138</v>
      </c>
      <c r="C304" s="470" t="s">
        <v>133</v>
      </c>
      <c r="D304" s="470" t="s">
        <v>134</v>
      </c>
      <c r="E304" s="54">
        <f>'119-213  Вн ГЗ'!E14</f>
        <v>0</v>
      </c>
      <c r="F304" s="54">
        <f>'119-213  Вн ГЗ'!F14</f>
        <v>0</v>
      </c>
      <c r="G304" s="54">
        <f>'119-213  Вн ГЗ'!G14</f>
        <v>0</v>
      </c>
      <c r="H304" s="495"/>
      <c r="I304" s="495"/>
      <c r="J304" s="495"/>
      <c r="K304" s="495"/>
      <c r="L304" s="495"/>
      <c r="M304" s="495"/>
      <c r="N304" s="495"/>
    </row>
    <row r="305" spans="1:14" ht="25.5" customHeight="1" x14ac:dyDescent="0.2">
      <c r="A305" s="474" t="s">
        <v>125</v>
      </c>
      <c r="B305" s="470" t="s">
        <v>139</v>
      </c>
      <c r="C305" s="470" t="s">
        <v>133</v>
      </c>
      <c r="D305" s="470" t="s">
        <v>127</v>
      </c>
      <c r="E305" s="54">
        <f>'119-226 Вн ГЗ'!E19</f>
        <v>0</v>
      </c>
      <c r="F305" s="54">
        <f>'119-226 Вн ГЗ'!F19</f>
        <v>0</v>
      </c>
      <c r="G305" s="54">
        <f>'119-226 Вн ГЗ'!G19</f>
        <v>0</v>
      </c>
      <c r="H305" s="44"/>
      <c r="I305" s="483"/>
      <c r="J305" s="483"/>
      <c r="K305" s="483"/>
      <c r="L305" s="483"/>
      <c r="M305" s="483"/>
      <c r="N305" s="483"/>
    </row>
    <row r="306" spans="1:14" ht="25.5" customHeight="1" x14ac:dyDescent="0.2">
      <c r="A306" s="474" t="s">
        <v>140</v>
      </c>
      <c r="B306" s="470" t="s">
        <v>141</v>
      </c>
      <c r="C306" s="470" t="s">
        <v>142</v>
      </c>
      <c r="D306" s="470"/>
      <c r="E306" s="54">
        <v>0</v>
      </c>
      <c r="F306" s="54">
        <v>0</v>
      </c>
      <c r="G306" s="54">
        <v>0</v>
      </c>
      <c r="H306" s="495"/>
      <c r="I306" s="495"/>
      <c r="J306" s="495"/>
      <c r="K306" s="495"/>
      <c r="L306" s="495"/>
      <c r="M306" s="495"/>
      <c r="N306" s="495"/>
    </row>
    <row r="307" spans="1:14" ht="25.5" customHeight="1" x14ac:dyDescent="0.2">
      <c r="A307" s="474" t="s">
        <v>143</v>
      </c>
      <c r="B307" s="470" t="s">
        <v>144</v>
      </c>
      <c r="C307" s="470" t="s">
        <v>145</v>
      </c>
      <c r="D307" s="470"/>
      <c r="E307" s="473">
        <f>E308+E309+E310+E311+E312</f>
        <v>0</v>
      </c>
      <c r="F307" s="473">
        <f>F308+F309+F310+F311+F312</f>
        <v>0</v>
      </c>
      <c r="G307" s="473">
        <f>G308+G309+G310+G311+G312</f>
        <v>0</v>
      </c>
      <c r="H307" s="495"/>
      <c r="I307" s="495"/>
      <c r="J307" s="495"/>
      <c r="K307" s="495"/>
      <c r="L307" s="495"/>
      <c r="M307" s="495"/>
      <c r="N307" s="495"/>
    </row>
    <row r="308" spans="1:14" ht="25.5" customHeight="1" x14ac:dyDescent="0.2">
      <c r="A308" s="474" t="s">
        <v>146</v>
      </c>
      <c r="B308" s="470" t="s">
        <v>147</v>
      </c>
      <c r="C308" s="470" t="s">
        <v>148</v>
      </c>
      <c r="D308" s="470" t="s">
        <v>149</v>
      </c>
      <c r="E308" s="54">
        <f>'851-291 имущ ВнГЗ'!E17</f>
        <v>0</v>
      </c>
      <c r="F308" s="54">
        <f>'851-291 имущ ВнГЗ'!F17</f>
        <v>0</v>
      </c>
      <c r="G308" s="54">
        <f>'851-291 имущ ВнГЗ'!G17</f>
        <v>0</v>
      </c>
      <c r="H308" s="495"/>
      <c r="I308" s="495"/>
      <c r="J308" s="495"/>
      <c r="K308" s="495"/>
      <c r="L308" s="495"/>
      <c r="M308" s="495"/>
      <c r="N308" s="495"/>
    </row>
    <row r="309" spans="1:14" ht="25.5" customHeight="1" x14ac:dyDescent="0.2">
      <c r="A309" s="474" t="s">
        <v>150</v>
      </c>
      <c r="B309" s="470" t="s">
        <v>151</v>
      </c>
      <c r="C309" s="470" t="s">
        <v>148</v>
      </c>
      <c r="D309" s="470" t="s">
        <v>149</v>
      </c>
      <c r="E309" s="54">
        <f>'851-291 земля ВнГЗ'!E17</f>
        <v>0</v>
      </c>
      <c r="F309" s="54">
        <f>'851-291 земля ВнГЗ'!F17</f>
        <v>0</v>
      </c>
      <c r="G309" s="54">
        <f>'851-291 земля ВнГЗ'!G17</f>
        <v>0</v>
      </c>
      <c r="H309" s="495"/>
      <c r="I309" s="495"/>
      <c r="J309" s="495"/>
      <c r="K309" s="495"/>
      <c r="L309" s="495"/>
      <c r="M309" s="495"/>
      <c r="N309" s="495"/>
    </row>
    <row r="310" spans="1:14" ht="25.5" customHeight="1" x14ac:dyDescent="0.2">
      <c r="A310" s="474" t="s">
        <v>152</v>
      </c>
      <c r="B310" s="470" t="s">
        <v>153</v>
      </c>
      <c r="C310" s="470" t="s">
        <v>154</v>
      </c>
      <c r="D310" s="470" t="s">
        <v>149</v>
      </c>
      <c r="E310" s="54">
        <f>'852-291 транс ВнГЗ'!E17</f>
        <v>0</v>
      </c>
      <c r="F310" s="54">
        <f>'852-291 транс ВнГЗ'!F17</f>
        <v>0</v>
      </c>
      <c r="G310" s="54">
        <f>'852-291 транс ВнГЗ'!G17</f>
        <v>0</v>
      </c>
      <c r="H310" s="495"/>
      <c r="I310" s="495"/>
      <c r="J310" s="495"/>
      <c r="K310" s="495"/>
      <c r="L310" s="495"/>
      <c r="M310" s="495"/>
      <c r="N310" s="495"/>
    </row>
    <row r="311" spans="1:14" ht="25.5" customHeight="1" x14ac:dyDescent="0.2">
      <c r="A311" s="474" t="s">
        <v>155</v>
      </c>
      <c r="B311" s="470" t="s">
        <v>153</v>
      </c>
      <c r="C311" s="470" t="s">
        <v>154</v>
      </c>
      <c r="D311" s="470" t="s">
        <v>149</v>
      </c>
      <c r="E311" s="54">
        <f>'852-291пошл Б'!E17</f>
        <v>0</v>
      </c>
      <c r="F311" s="54">
        <f>'852-291пошл Б'!F17</f>
        <v>0</v>
      </c>
      <c r="G311" s="54">
        <f>'852-291пошл Б'!G17</f>
        <v>0</v>
      </c>
      <c r="H311" s="495"/>
      <c r="I311" s="495"/>
      <c r="J311" s="495"/>
      <c r="K311" s="495"/>
      <c r="L311" s="495"/>
      <c r="M311" s="495"/>
      <c r="N311" s="495"/>
    </row>
    <row r="312" spans="1:14" ht="41.25" customHeight="1" x14ac:dyDescent="0.2">
      <c r="A312" s="474" t="s">
        <v>156</v>
      </c>
      <c r="B312" s="470" t="s">
        <v>157</v>
      </c>
      <c r="C312" s="470" t="s">
        <v>158</v>
      </c>
      <c r="D312" s="470" t="s">
        <v>149</v>
      </c>
      <c r="E312" s="54">
        <f>'853-291негатив ВнГЗ'!E17</f>
        <v>0</v>
      </c>
      <c r="F312" s="54">
        <f>'853-291негатив ВнГЗ'!F17</f>
        <v>0</v>
      </c>
      <c r="G312" s="54">
        <f>'853-291негатив ВнГЗ'!G17</f>
        <v>0</v>
      </c>
      <c r="H312" s="44"/>
      <c r="I312" s="483"/>
      <c r="J312" s="483"/>
      <c r="K312" s="483"/>
      <c r="L312" s="483"/>
      <c r="M312" s="483"/>
      <c r="N312" s="483"/>
    </row>
    <row r="313" spans="1:14" ht="25.5" customHeight="1" x14ac:dyDescent="0.2">
      <c r="A313" s="474" t="s">
        <v>159</v>
      </c>
      <c r="B313" s="470" t="s">
        <v>160</v>
      </c>
      <c r="C313" s="470" t="s">
        <v>21</v>
      </c>
      <c r="D313" s="470"/>
      <c r="E313" s="54">
        <v>0</v>
      </c>
      <c r="F313" s="54">
        <v>0</v>
      </c>
      <c r="G313" s="54">
        <v>0</v>
      </c>
      <c r="H313" s="495"/>
      <c r="I313" s="495"/>
      <c r="J313" s="495"/>
      <c r="K313" s="495"/>
      <c r="L313" s="495"/>
      <c r="M313" s="495"/>
      <c r="N313" s="495"/>
    </row>
    <row r="314" spans="1:14" ht="25.5" customHeight="1" x14ac:dyDescent="0.2">
      <c r="A314" s="474" t="s">
        <v>161</v>
      </c>
      <c r="B314" s="470" t="s">
        <v>162</v>
      </c>
      <c r="C314" s="470" t="s">
        <v>21</v>
      </c>
      <c r="D314" s="470"/>
      <c r="E314" s="473">
        <f>E315</f>
        <v>0</v>
      </c>
      <c r="F314" s="473">
        <f>F315</f>
        <v>0</v>
      </c>
      <c r="G314" s="473">
        <f>G315</f>
        <v>0</v>
      </c>
      <c r="H314" s="495"/>
      <c r="I314" s="495"/>
      <c r="J314" s="495"/>
      <c r="K314" s="495"/>
      <c r="L314" s="495"/>
      <c r="M314" s="495"/>
      <c r="N314" s="495"/>
    </row>
    <row r="315" spans="1:14" ht="25.5" customHeight="1" x14ac:dyDescent="0.2">
      <c r="A315" s="474" t="s">
        <v>163</v>
      </c>
      <c r="B315" s="470" t="s">
        <v>164</v>
      </c>
      <c r="C315" s="470" t="s">
        <v>165</v>
      </c>
      <c r="D315" s="470"/>
      <c r="E315" s="54">
        <v>0</v>
      </c>
      <c r="F315" s="54">
        <v>0</v>
      </c>
      <c r="G315" s="54">
        <v>0</v>
      </c>
      <c r="H315" s="495"/>
      <c r="I315" s="495"/>
      <c r="J315" s="495"/>
      <c r="K315" s="495"/>
      <c r="L315" s="495"/>
      <c r="M315" s="495"/>
      <c r="N315" s="495"/>
    </row>
    <row r="316" spans="1:14" ht="25.5" customHeight="1" x14ac:dyDescent="0.2">
      <c r="A316" s="474" t="s">
        <v>329</v>
      </c>
      <c r="B316" s="470" t="s">
        <v>167</v>
      </c>
      <c r="C316" s="470" t="s">
        <v>21</v>
      </c>
      <c r="D316" s="470"/>
      <c r="E316" s="473">
        <f>E317+E318+E319+E320+E343+E344</f>
        <v>2903405.56</v>
      </c>
      <c r="F316" s="473">
        <f>F317+F318+F319+F320+F343+F344</f>
        <v>2903170.01</v>
      </c>
      <c r="G316" s="473">
        <f>G317+G318+G319+G320+G343+G344</f>
        <v>2902822.66</v>
      </c>
      <c r="H316" s="495"/>
      <c r="I316" s="495"/>
      <c r="J316" s="495"/>
      <c r="K316" s="495"/>
      <c r="L316" s="495"/>
      <c r="M316" s="495"/>
      <c r="N316" s="495"/>
    </row>
    <row r="317" spans="1:14" ht="36.75" customHeight="1" x14ac:dyDescent="0.2">
      <c r="A317" s="474" t="s">
        <v>426</v>
      </c>
      <c r="B317" s="470" t="s">
        <v>168</v>
      </c>
      <c r="C317" s="470" t="s">
        <v>169</v>
      </c>
      <c r="D317" s="470"/>
      <c r="E317" s="54">
        <v>0</v>
      </c>
      <c r="F317" s="54">
        <v>0</v>
      </c>
      <c r="G317" s="54">
        <v>0</v>
      </c>
      <c r="H317" s="495"/>
      <c r="I317" s="495"/>
      <c r="J317" s="495"/>
      <c r="K317" s="495"/>
      <c r="L317" s="495"/>
      <c r="M317" s="495"/>
      <c r="N317" s="495"/>
    </row>
    <row r="318" spans="1:14" ht="25.5" customHeight="1" x14ac:dyDescent="0.2">
      <c r="A318" s="474" t="s">
        <v>170</v>
      </c>
      <c r="B318" s="470" t="s">
        <v>171</v>
      </c>
      <c r="C318" s="470" t="s">
        <v>172</v>
      </c>
      <c r="D318" s="470"/>
      <c r="E318" s="54">
        <v>0</v>
      </c>
      <c r="F318" s="54">
        <v>0</v>
      </c>
      <c r="G318" s="54">
        <v>0</v>
      </c>
      <c r="H318" s="495"/>
      <c r="I318" s="495"/>
      <c r="J318" s="495"/>
      <c r="K318" s="495"/>
      <c r="L318" s="495"/>
      <c r="M318" s="495"/>
      <c r="N318" s="495"/>
    </row>
    <row r="319" spans="1:14" ht="25.5" customHeight="1" x14ac:dyDescent="0.2">
      <c r="A319" s="474" t="s">
        <v>173</v>
      </c>
      <c r="B319" s="470" t="s">
        <v>174</v>
      </c>
      <c r="C319" s="470" t="s">
        <v>175</v>
      </c>
      <c r="D319" s="470"/>
      <c r="E319" s="54">
        <v>0</v>
      </c>
      <c r="F319" s="54">
        <v>0</v>
      </c>
      <c r="G319" s="54">
        <v>0</v>
      </c>
      <c r="H319" s="495"/>
      <c r="I319" s="495"/>
      <c r="J319" s="495"/>
      <c r="K319" s="495"/>
      <c r="L319" s="495"/>
      <c r="M319" s="495"/>
      <c r="N319" s="495"/>
    </row>
    <row r="320" spans="1:14" ht="25.5" customHeight="1" x14ac:dyDescent="0.2">
      <c r="A320" s="474" t="s">
        <v>378</v>
      </c>
      <c r="B320" s="470" t="s">
        <v>176</v>
      </c>
      <c r="C320" s="470" t="s">
        <v>177</v>
      </c>
      <c r="D320" s="470"/>
      <c r="E320" s="473">
        <f>E321+E322+E323+E326+E327+E328+E329+E330+E331+E332+E333</f>
        <v>2903405.56</v>
      </c>
      <c r="F320" s="473">
        <f t="shared" ref="F320:G320" si="11">F321+F322+F323+F326+F327+F328+F329+F330+F331+F332+F333</f>
        <v>2903170.01</v>
      </c>
      <c r="G320" s="473">
        <f t="shared" si="11"/>
        <v>2902822.66</v>
      </c>
      <c r="H320" s="495"/>
      <c r="I320" s="495"/>
      <c r="J320" s="495"/>
      <c r="K320" s="495"/>
      <c r="L320" s="495"/>
      <c r="M320" s="495"/>
      <c r="N320" s="495"/>
    </row>
    <row r="321" spans="1:14" ht="25.5" customHeight="1" x14ac:dyDescent="0.2">
      <c r="A321" s="474" t="s">
        <v>178</v>
      </c>
      <c r="B321" s="470" t="s">
        <v>176</v>
      </c>
      <c r="C321" s="470" t="s">
        <v>177</v>
      </c>
      <c r="D321" s="470" t="s">
        <v>179</v>
      </c>
      <c r="E321" s="54">
        <f>'244-221 ВнГЗ'!B15</f>
        <v>116676.95999999999</v>
      </c>
      <c r="F321" s="54">
        <f>'244-221 ВнГЗ'!C15</f>
        <v>116676.95999999999</v>
      </c>
      <c r="G321" s="54">
        <f>'244-221 ВнГЗ'!D15</f>
        <v>116676.95999999999</v>
      </c>
      <c r="H321" s="495"/>
      <c r="I321" s="495"/>
      <c r="J321" s="495"/>
      <c r="K321" s="495"/>
      <c r="L321" s="495"/>
      <c r="M321" s="495"/>
      <c r="N321" s="495"/>
    </row>
    <row r="322" spans="1:14" ht="25.5" customHeight="1" x14ac:dyDescent="0.2">
      <c r="A322" s="474" t="s">
        <v>180</v>
      </c>
      <c r="B322" s="470" t="s">
        <v>176</v>
      </c>
      <c r="C322" s="470" t="s">
        <v>177</v>
      </c>
      <c r="D322" s="470" t="s">
        <v>181</v>
      </c>
      <c r="E322" s="54">
        <f>'244-222 ВнГЗ'!E21</f>
        <v>0</v>
      </c>
      <c r="F322" s="54">
        <f>'244-222 ВнГЗ'!F21</f>
        <v>0</v>
      </c>
      <c r="G322" s="54">
        <f>'244-222 ВнГЗ'!G21</f>
        <v>0</v>
      </c>
      <c r="H322" s="495"/>
      <c r="I322" s="495"/>
      <c r="J322" s="495"/>
      <c r="K322" s="495"/>
      <c r="L322" s="495"/>
      <c r="M322" s="495"/>
      <c r="N322" s="495"/>
    </row>
    <row r="323" spans="1:14" ht="25.5" customHeight="1" x14ac:dyDescent="0.2">
      <c r="A323" s="474" t="s">
        <v>182</v>
      </c>
      <c r="B323" s="470" t="s">
        <v>176</v>
      </c>
      <c r="C323" s="470" t="s">
        <v>177</v>
      </c>
      <c r="D323" s="470" t="s">
        <v>183</v>
      </c>
      <c r="E323" s="473">
        <f>E324+E325</f>
        <v>0</v>
      </c>
      <c r="F323" s="473">
        <f>F324+F325</f>
        <v>0</v>
      </c>
      <c r="G323" s="473">
        <f>G324+G325</f>
        <v>0</v>
      </c>
      <c r="H323" s="495"/>
      <c r="I323" s="495"/>
      <c r="J323" s="495"/>
      <c r="K323" s="495"/>
      <c r="L323" s="495"/>
      <c r="M323" s="495"/>
      <c r="N323" s="495"/>
    </row>
    <row r="324" spans="1:14" ht="25.5" customHeight="1" x14ac:dyDescent="0.2">
      <c r="A324" s="474" t="s">
        <v>340</v>
      </c>
      <c r="B324" s="470" t="s">
        <v>190</v>
      </c>
      <c r="C324" s="470" t="s">
        <v>177</v>
      </c>
      <c r="D324" s="470" t="s">
        <v>191</v>
      </c>
      <c r="E324" s="54">
        <f>'244-223 ВН ГЗ.'!G9+'244-223 ВН ГЗ.'!G10</f>
        <v>0</v>
      </c>
      <c r="F324" s="54">
        <f>'244-223 ВН ГЗ.'!J9+'244-223 ВН ГЗ.'!J10</f>
        <v>0</v>
      </c>
      <c r="G324" s="54">
        <f>'244-223 ВН ГЗ.'!M9+'244-223 ВН ГЗ.'!M10</f>
        <v>0</v>
      </c>
      <c r="H324" s="495"/>
      <c r="I324" s="495"/>
      <c r="J324" s="495"/>
      <c r="K324" s="495"/>
      <c r="L324" s="495"/>
      <c r="M324" s="495"/>
      <c r="N324" s="495"/>
    </row>
    <row r="325" spans="1:14" ht="25.5" customHeight="1" x14ac:dyDescent="0.2">
      <c r="A325" s="474" t="s">
        <v>341</v>
      </c>
      <c r="B325" s="470" t="s">
        <v>192</v>
      </c>
      <c r="C325" s="470" t="s">
        <v>177</v>
      </c>
      <c r="D325" s="470" t="s">
        <v>193</v>
      </c>
      <c r="E325" s="54">
        <f>'244-223 ВН ГЗ.'!G11</f>
        <v>0</v>
      </c>
      <c r="F325" s="54">
        <f>'244-223 ВН ГЗ.'!J11</f>
        <v>0</v>
      </c>
      <c r="G325" s="54">
        <f>'244-223 ВН ГЗ.'!M11</f>
        <v>0</v>
      </c>
      <c r="H325" s="495"/>
      <c r="I325" s="495"/>
      <c r="J325" s="495"/>
      <c r="K325" s="495"/>
      <c r="L325" s="495"/>
      <c r="M325" s="495"/>
      <c r="N325" s="495"/>
    </row>
    <row r="326" spans="1:14" ht="39" customHeight="1" x14ac:dyDescent="0.2">
      <c r="A326" s="474" t="s">
        <v>194</v>
      </c>
      <c r="B326" s="470" t="s">
        <v>176</v>
      </c>
      <c r="C326" s="470" t="s">
        <v>177</v>
      </c>
      <c r="D326" s="470" t="s">
        <v>195</v>
      </c>
      <c r="E326" s="54">
        <f>'244-224 ВнГЗ'!E16</f>
        <v>0</v>
      </c>
      <c r="F326" s="54">
        <f>'244-224 ВнГЗ'!F16</f>
        <v>0</v>
      </c>
      <c r="G326" s="54">
        <f>'244-224 ВнГЗ'!G16</f>
        <v>0</v>
      </c>
      <c r="H326" s="495"/>
      <c r="I326" s="495"/>
      <c r="J326" s="495"/>
      <c r="K326" s="495"/>
      <c r="L326" s="495"/>
      <c r="M326" s="495"/>
      <c r="N326" s="495"/>
    </row>
    <row r="327" spans="1:14" ht="25.5" customHeight="1" x14ac:dyDescent="0.2">
      <c r="A327" s="474" t="s">
        <v>196</v>
      </c>
      <c r="B327" s="470" t="s">
        <v>176</v>
      </c>
      <c r="C327" s="470" t="s">
        <v>177</v>
      </c>
      <c r="D327" s="470" t="s">
        <v>197</v>
      </c>
      <c r="E327" s="54">
        <f>'244-225 ВнГЗ'!E22</f>
        <v>327617.95999999996</v>
      </c>
      <c r="F327" s="54">
        <f>'244-225 ВнГЗ'!F22</f>
        <v>490487.95999999996</v>
      </c>
      <c r="G327" s="54">
        <f>'244-225 ВнГЗ'!G22</f>
        <v>445487.95999999996</v>
      </c>
      <c r="H327" s="495"/>
      <c r="I327" s="495"/>
      <c r="J327" s="495"/>
      <c r="K327" s="495"/>
      <c r="L327" s="495"/>
      <c r="M327" s="495"/>
      <c r="N327" s="495"/>
    </row>
    <row r="328" spans="1:14" ht="25.5" customHeight="1" x14ac:dyDescent="0.2">
      <c r="A328" s="474" t="s">
        <v>125</v>
      </c>
      <c r="B328" s="470" t="s">
        <v>176</v>
      </c>
      <c r="C328" s="470" t="s">
        <v>177</v>
      </c>
      <c r="D328" s="470" t="s">
        <v>127</v>
      </c>
      <c r="E328" s="54">
        <f>'244-226ВнГЗ'!E23</f>
        <v>856953.6</v>
      </c>
      <c r="F328" s="54">
        <f>'244-226ВнГЗ'!F23</f>
        <v>856953.6</v>
      </c>
      <c r="G328" s="54">
        <f>'244-226ВнГЗ'!G23</f>
        <v>856953.6</v>
      </c>
      <c r="H328" s="495"/>
      <c r="I328" s="495"/>
      <c r="J328" s="495"/>
      <c r="K328" s="495"/>
      <c r="L328" s="495"/>
      <c r="M328" s="495"/>
      <c r="N328" s="495"/>
    </row>
    <row r="329" spans="1:14" ht="25.5" customHeight="1" x14ac:dyDescent="0.2">
      <c r="A329" s="474" t="s">
        <v>198</v>
      </c>
      <c r="B329" s="470" t="s">
        <v>176</v>
      </c>
      <c r="C329" s="470" t="s">
        <v>177</v>
      </c>
      <c r="D329" s="470" t="s">
        <v>199</v>
      </c>
      <c r="E329" s="54">
        <f>'244-227 ВнГЗ'!E42</f>
        <v>0</v>
      </c>
      <c r="F329" s="54">
        <f>'244-227 ВнГЗ'!F42</f>
        <v>0</v>
      </c>
      <c r="G329" s="54">
        <f>'244-227 ВнГЗ'!G42</f>
        <v>0</v>
      </c>
      <c r="H329" s="495"/>
      <c r="I329" s="495"/>
      <c r="J329" s="495"/>
      <c r="K329" s="495"/>
      <c r="L329" s="495"/>
      <c r="M329" s="495"/>
      <c r="N329" s="495"/>
    </row>
    <row r="330" spans="1:14" ht="25.5" customHeight="1" x14ac:dyDescent="0.2">
      <c r="A330" s="474" t="s">
        <v>200</v>
      </c>
      <c r="B330" s="470" t="s">
        <v>176</v>
      </c>
      <c r="C330" s="470" t="s">
        <v>177</v>
      </c>
      <c r="D330" s="470" t="s">
        <v>201</v>
      </c>
      <c r="E330" s="54">
        <f>'244-228 ВнГЗ'!E17</f>
        <v>0</v>
      </c>
      <c r="F330" s="54">
        <f>'244-228 ВнГЗ'!F17</f>
        <v>0</v>
      </c>
      <c r="G330" s="54">
        <f>'244-228 ВнГЗ'!G17</f>
        <v>0</v>
      </c>
      <c r="H330" s="44"/>
      <c r="I330" s="483"/>
      <c r="J330" s="483"/>
      <c r="K330" s="483"/>
      <c r="L330" s="483"/>
      <c r="M330" s="483"/>
      <c r="N330" s="483"/>
    </row>
    <row r="331" spans="1:14" ht="30" customHeight="1" x14ac:dyDescent="0.2">
      <c r="A331" s="474" t="s">
        <v>202</v>
      </c>
      <c r="B331" s="470" t="s">
        <v>176</v>
      </c>
      <c r="C331" s="470" t="s">
        <v>177</v>
      </c>
      <c r="D331" s="470" t="s">
        <v>203</v>
      </c>
      <c r="E331" s="54">
        <f>'244-229 ВнГЗ'!E42</f>
        <v>0</v>
      </c>
      <c r="F331" s="54">
        <f>'244-229 ВнГЗ'!F42</f>
        <v>0</v>
      </c>
      <c r="G331" s="54">
        <f>'244-229 ВнГЗ'!G42</f>
        <v>0</v>
      </c>
      <c r="H331" s="495"/>
      <c r="I331" s="495"/>
      <c r="J331" s="495"/>
      <c r="K331" s="495"/>
      <c r="L331" s="495"/>
      <c r="M331" s="495"/>
      <c r="N331" s="495"/>
    </row>
    <row r="332" spans="1:14" ht="25.5" customHeight="1" x14ac:dyDescent="0.2">
      <c r="A332" s="474" t="s">
        <v>204</v>
      </c>
      <c r="B332" s="470" t="s">
        <v>176</v>
      </c>
      <c r="C332" s="470" t="s">
        <v>177</v>
      </c>
      <c r="D332" s="470" t="s">
        <v>205</v>
      </c>
      <c r="E332" s="54">
        <f>'244-310 ВнГЗ'!E17</f>
        <v>645310</v>
      </c>
      <c r="F332" s="54">
        <f>'244-310 ВнГЗ'!F17</f>
        <v>449310</v>
      </c>
      <c r="G332" s="54">
        <f>'244-310 ВнГЗ'!G17</f>
        <v>499310</v>
      </c>
      <c r="H332" s="495"/>
      <c r="I332" s="495"/>
      <c r="J332" s="495"/>
      <c r="K332" s="495"/>
      <c r="L332" s="495"/>
      <c r="M332" s="495"/>
      <c r="N332" s="495"/>
    </row>
    <row r="333" spans="1:14" ht="25.5" customHeight="1" x14ac:dyDescent="0.2">
      <c r="A333" s="474" t="s">
        <v>206</v>
      </c>
      <c r="B333" s="470" t="s">
        <v>176</v>
      </c>
      <c r="C333" s="470" t="s">
        <v>177</v>
      </c>
      <c r="D333" s="470" t="s">
        <v>207</v>
      </c>
      <c r="E333" s="473">
        <f>E334+E335+E336+E337+E338+E339+E340+E341+E342</f>
        <v>956847.04</v>
      </c>
      <c r="F333" s="473">
        <f>F334+F335+F336+F337+F338+F339+F340+F341+F342</f>
        <v>989741.49</v>
      </c>
      <c r="G333" s="473">
        <f>G334+G335+G336+G337+G338+G339+G340+G341+G342</f>
        <v>984394.14</v>
      </c>
      <c r="H333" s="495"/>
      <c r="I333" s="495"/>
      <c r="J333" s="495"/>
      <c r="K333" s="495"/>
      <c r="L333" s="495"/>
      <c r="M333" s="495"/>
      <c r="N333" s="495"/>
    </row>
    <row r="334" spans="1:14" ht="25.5" customHeight="1" x14ac:dyDescent="0.2">
      <c r="A334" s="474" t="s">
        <v>208</v>
      </c>
      <c r="B334" s="470" t="s">
        <v>176</v>
      </c>
      <c r="C334" s="470" t="s">
        <v>177</v>
      </c>
      <c r="D334" s="470" t="s">
        <v>209</v>
      </c>
      <c r="E334" s="54">
        <f>'244-341 ВнГЗ'!E14</f>
        <v>22842</v>
      </c>
      <c r="F334" s="54">
        <f>'244-341 ВнГЗ'!F14</f>
        <v>22842</v>
      </c>
      <c r="G334" s="54">
        <f>'244-341 ВнГЗ'!G14</f>
        <v>22842</v>
      </c>
      <c r="H334" s="495"/>
      <c r="I334" s="495"/>
      <c r="J334" s="495"/>
      <c r="K334" s="495"/>
      <c r="L334" s="495"/>
      <c r="M334" s="495"/>
      <c r="N334" s="495"/>
    </row>
    <row r="335" spans="1:14" ht="25.5" customHeight="1" x14ac:dyDescent="0.2">
      <c r="A335" s="474" t="s">
        <v>210</v>
      </c>
      <c r="B335" s="470" t="s">
        <v>176</v>
      </c>
      <c r="C335" s="470" t="s">
        <v>177</v>
      </c>
      <c r="D335" s="470" t="s">
        <v>211</v>
      </c>
      <c r="E335" s="54">
        <f>'244-342 ВнГЗ'!E13</f>
        <v>0</v>
      </c>
      <c r="F335" s="54">
        <f>'244-342 ВнГЗ'!F13</f>
        <v>0</v>
      </c>
      <c r="G335" s="54">
        <f>'244-342 ВнГЗ'!G13</f>
        <v>0</v>
      </c>
      <c r="H335" s="495"/>
      <c r="I335" s="495"/>
      <c r="J335" s="495"/>
      <c r="K335" s="495"/>
      <c r="L335" s="495"/>
      <c r="M335" s="495"/>
      <c r="N335" s="495"/>
    </row>
    <row r="336" spans="1:14" ht="25.5" customHeight="1" x14ac:dyDescent="0.2">
      <c r="A336" s="474" t="s">
        <v>212</v>
      </c>
      <c r="B336" s="470" t="s">
        <v>176</v>
      </c>
      <c r="C336" s="470" t="s">
        <v>177</v>
      </c>
      <c r="D336" s="470" t="s">
        <v>213</v>
      </c>
      <c r="E336" s="54">
        <f>'244-343 ВнГЗ'!E11</f>
        <v>164351.87999999998</v>
      </c>
      <c r="F336" s="54">
        <f>'244-343 ВнГЗ'!F11</f>
        <v>164351.87999999998</v>
      </c>
      <c r="G336" s="54">
        <f>'244-343 ВнГЗ'!G11</f>
        <v>164351.87999999998</v>
      </c>
      <c r="H336" s="495"/>
      <c r="I336" s="495"/>
      <c r="J336" s="495"/>
      <c r="K336" s="495"/>
      <c r="L336" s="495"/>
      <c r="M336" s="495"/>
      <c r="N336" s="495"/>
    </row>
    <row r="337" spans="1:14" ht="25.5" customHeight="1" x14ac:dyDescent="0.2">
      <c r="A337" s="474" t="s">
        <v>214</v>
      </c>
      <c r="B337" s="470" t="s">
        <v>176</v>
      </c>
      <c r="C337" s="470" t="s">
        <v>177</v>
      </c>
      <c r="D337" s="470" t="s">
        <v>215</v>
      </c>
      <c r="E337" s="54">
        <f>'244-344 ВнГЗ'!E42</f>
        <v>0</v>
      </c>
      <c r="F337" s="54">
        <f>'244-344 ВнГЗ'!F42</f>
        <v>0</v>
      </c>
      <c r="G337" s="54">
        <f>'244-344 ВнГЗ'!G42</f>
        <v>0</v>
      </c>
      <c r="H337" s="495"/>
      <c r="I337" s="495"/>
      <c r="J337" s="495"/>
      <c r="K337" s="495"/>
      <c r="L337" s="495"/>
      <c r="M337" s="495"/>
      <c r="N337" s="495"/>
    </row>
    <row r="338" spans="1:14" ht="25.5" customHeight="1" x14ac:dyDescent="0.2">
      <c r="A338" s="474" t="s">
        <v>216</v>
      </c>
      <c r="B338" s="470" t="s">
        <v>176</v>
      </c>
      <c r="C338" s="470" t="s">
        <v>177</v>
      </c>
      <c r="D338" s="470" t="s">
        <v>217</v>
      </c>
      <c r="E338" s="54">
        <f>'244-345 ВнГЗ'!E11</f>
        <v>324390</v>
      </c>
      <c r="F338" s="54">
        <f>'244-345 ВнГЗ'!F11</f>
        <v>324390</v>
      </c>
      <c r="G338" s="54">
        <f>'244-345 ВнГЗ'!G11</f>
        <v>324390</v>
      </c>
      <c r="H338" s="495"/>
      <c r="I338" s="495"/>
      <c r="J338" s="495"/>
      <c r="K338" s="495"/>
      <c r="L338" s="495"/>
      <c r="M338" s="495"/>
      <c r="N338" s="495"/>
    </row>
    <row r="339" spans="1:14" ht="30.75" customHeight="1" x14ac:dyDescent="0.2">
      <c r="A339" s="474" t="s">
        <v>218</v>
      </c>
      <c r="B339" s="470" t="s">
        <v>176</v>
      </c>
      <c r="C339" s="470" t="s">
        <v>177</v>
      </c>
      <c r="D339" s="470" t="s">
        <v>219</v>
      </c>
      <c r="E339" s="54">
        <f>'244-346 ВнГЗ'!E11</f>
        <v>445263.16000000003</v>
      </c>
      <c r="F339" s="54">
        <f>'244-346 ВнГЗ'!F11</f>
        <v>478157.61</v>
      </c>
      <c r="G339" s="54">
        <f>'244-346 ВнГЗ'!G11</f>
        <v>472810.26</v>
      </c>
      <c r="H339" s="495"/>
      <c r="I339" s="495"/>
      <c r="J339" s="495"/>
      <c r="K339" s="495"/>
      <c r="L339" s="495"/>
      <c r="M339" s="495"/>
      <c r="N339" s="495"/>
    </row>
    <row r="340" spans="1:14" ht="30.75" customHeight="1" x14ac:dyDescent="0.2">
      <c r="A340" s="474" t="s">
        <v>220</v>
      </c>
      <c r="B340" s="470" t="s">
        <v>176</v>
      </c>
      <c r="C340" s="470" t="s">
        <v>177</v>
      </c>
      <c r="D340" s="470" t="s">
        <v>221</v>
      </c>
      <c r="E340" s="54">
        <f>'244-349 ВнГЗ'!E42</f>
        <v>0</v>
      </c>
      <c r="F340" s="54">
        <f>'244-349 ВнГЗ'!F42</f>
        <v>0</v>
      </c>
      <c r="G340" s="54">
        <f>'244-349 ВнГЗ'!G42</f>
        <v>0</v>
      </c>
      <c r="H340" s="495"/>
      <c r="I340" s="495"/>
      <c r="J340" s="495"/>
      <c r="K340" s="495"/>
      <c r="L340" s="495"/>
      <c r="M340" s="495"/>
      <c r="N340" s="495"/>
    </row>
    <row r="341" spans="1:14" ht="42.75" customHeight="1" x14ac:dyDescent="0.2">
      <c r="A341" s="474" t="s">
        <v>222</v>
      </c>
      <c r="B341" s="470" t="s">
        <v>176</v>
      </c>
      <c r="C341" s="470" t="s">
        <v>177</v>
      </c>
      <c r="D341" s="470" t="s">
        <v>223</v>
      </c>
      <c r="E341" s="54">
        <f>'244-352 ВнГЗ'!E42</f>
        <v>0</v>
      </c>
      <c r="F341" s="54">
        <f>'244-352 ВнГЗ'!F42</f>
        <v>0</v>
      </c>
      <c r="G341" s="54">
        <f>'244-352 ВнГЗ'!G42</f>
        <v>0</v>
      </c>
      <c r="H341" s="495"/>
      <c r="I341" s="495"/>
      <c r="J341" s="495"/>
      <c r="K341" s="495"/>
      <c r="L341" s="495"/>
      <c r="M341" s="495"/>
      <c r="N341" s="495"/>
    </row>
    <row r="342" spans="1:14" ht="39.75" customHeight="1" x14ac:dyDescent="0.2">
      <c r="A342" s="474" t="s">
        <v>224</v>
      </c>
      <c r="B342" s="470" t="s">
        <v>176</v>
      </c>
      <c r="C342" s="470" t="s">
        <v>177</v>
      </c>
      <c r="D342" s="470" t="s">
        <v>225</v>
      </c>
      <c r="E342" s="54">
        <f>'244-353 ВнГЗ'!E42</f>
        <v>0</v>
      </c>
      <c r="F342" s="54">
        <f>'244-353 ВнГЗ'!F42</f>
        <v>0</v>
      </c>
      <c r="G342" s="54">
        <f>'244-353 ВнГЗ'!G42</f>
        <v>0</v>
      </c>
      <c r="H342" s="495"/>
      <c r="I342" s="495"/>
      <c r="J342" s="495"/>
      <c r="K342" s="495"/>
      <c r="L342" s="495"/>
      <c r="M342" s="495"/>
      <c r="N342" s="495"/>
    </row>
    <row r="343" spans="1:14" ht="49.5" customHeight="1" x14ac:dyDescent="0.2">
      <c r="A343" s="474" t="s">
        <v>418</v>
      </c>
      <c r="B343" s="470" t="s">
        <v>245</v>
      </c>
      <c r="C343" s="470" t="s">
        <v>419</v>
      </c>
      <c r="D343" s="470"/>
      <c r="E343" s="54"/>
      <c r="F343" s="54"/>
      <c r="G343" s="54"/>
      <c r="H343" s="484"/>
      <c r="I343" s="485"/>
      <c r="J343" s="485"/>
      <c r="K343" s="485"/>
      <c r="L343" s="485"/>
      <c r="M343" s="485"/>
      <c r="N343" s="486"/>
    </row>
    <row r="344" spans="1:14" ht="25.5" customHeight="1" x14ac:dyDescent="0.2">
      <c r="A344" s="474" t="s">
        <v>425</v>
      </c>
      <c r="B344" s="470" t="s">
        <v>420</v>
      </c>
      <c r="C344" s="470" t="s">
        <v>424</v>
      </c>
      <c r="D344" s="470" t="s">
        <v>183</v>
      </c>
      <c r="E344" s="473">
        <f>E345+E346+E347</f>
        <v>0</v>
      </c>
      <c r="F344" s="473">
        <f>F345+F346+F347</f>
        <v>0</v>
      </c>
      <c r="G344" s="473">
        <f>G345+G346+G347</f>
        <v>0</v>
      </c>
      <c r="H344" s="501"/>
      <c r="I344" s="502"/>
      <c r="J344" s="502"/>
      <c r="K344" s="502"/>
      <c r="L344" s="502"/>
      <c r="M344" s="502"/>
      <c r="N344" s="503"/>
    </row>
    <row r="345" spans="1:14" ht="25.5" customHeight="1" x14ac:dyDescent="0.2">
      <c r="A345" s="474" t="s">
        <v>337</v>
      </c>
      <c r="B345" s="470" t="s">
        <v>421</v>
      </c>
      <c r="C345" s="470" t="s">
        <v>424</v>
      </c>
      <c r="D345" s="470" t="s">
        <v>185</v>
      </c>
      <c r="E345" s="54">
        <f>'247-223 ВН ГЗ.'!G9</f>
        <v>0</v>
      </c>
      <c r="F345" s="54">
        <f>'247-223 ВН ГЗ.'!J9</f>
        <v>0</v>
      </c>
      <c r="G345" s="54">
        <f>'247-223 ВН ГЗ.'!M9</f>
        <v>0</v>
      </c>
      <c r="H345" s="495"/>
      <c r="I345" s="495"/>
      <c r="J345" s="495"/>
      <c r="K345" s="495"/>
      <c r="L345" s="495"/>
      <c r="M345" s="495"/>
      <c r="N345" s="495"/>
    </row>
    <row r="346" spans="1:14" ht="25.5" customHeight="1" x14ac:dyDescent="0.2">
      <c r="A346" s="474" t="s">
        <v>338</v>
      </c>
      <c r="B346" s="470" t="s">
        <v>422</v>
      </c>
      <c r="C346" s="470" t="s">
        <v>424</v>
      </c>
      <c r="D346" s="470" t="s">
        <v>187</v>
      </c>
      <c r="E346" s="54">
        <f>'247-223 ВН ГЗ.'!G10</f>
        <v>0</v>
      </c>
      <c r="F346" s="54">
        <f>'247-223 ВН ГЗ.'!J10</f>
        <v>0</v>
      </c>
      <c r="G346" s="54">
        <f>'247-223 ВН ГЗ.'!M10</f>
        <v>0</v>
      </c>
      <c r="H346" s="495"/>
      <c r="I346" s="495"/>
      <c r="J346" s="495"/>
      <c r="K346" s="495"/>
      <c r="L346" s="495"/>
      <c r="M346" s="495"/>
      <c r="N346" s="495"/>
    </row>
    <row r="347" spans="1:14" ht="25.5" customHeight="1" x14ac:dyDescent="0.2">
      <c r="A347" s="474" t="s">
        <v>339</v>
      </c>
      <c r="B347" s="470" t="s">
        <v>423</v>
      </c>
      <c r="C347" s="470" t="s">
        <v>424</v>
      </c>
      <c r="D347" s="470" t="s">
        <v>189</v>
      </c>
      <c r="E347" s="54">
        <f>'247-223 ВН ГЗ.'!G11</f>
        <v>0</v>
      </c>
      <c r="F347" s="54">
        <f>'247-223 ВН ГЗ.'!J11</f>
        <v>0</v>
      </c>
      <c r="G347" s="54">
        <f>'247-223 ВН ГЗ.'!M11</f>
        <v>0</v>
      </c>
      <c r="H347" s="495"/>
      <c r="I347" s="495"/>
      <c r="J347" s="495"/>
      <c r="K347" s="495"/>
      <c r="L347" s="495"/>
      <c r="M347" s="495"/>
      <c r="N347" s="495"/>
    </row>
    <row r="348" spans="1:14" ht="32.25" customHeight="1" x14ac:dyDescent="0.2">
      <c r="A348" s="480" t="s">
        <v>227</v>
      </c>
      <c r="B348" s="470" t="s">
        <v>109</v>
      </c>
      <c r="C348" s="470" t="s">
        <v>21</v>
      </c>
      <c r="D348" s="470"/>
      <c r="E348" s="473">
        <f>E349+E350+E351+E352+E353+E354+E356+E360+E361+E367+E368+E370</f>
        <v>3512718.8200000003</v>
      </c>
      <c r="F348" s="473">
        <f>F349+F350+F351+F352+F353+F354+F356+F360+F361+F367+F368+F370</f>
        <v>3488329.2299999995</v>
      </c>
      <c r="G348" s="473">
        <f>G349+G350+G351+G352+G353+G354+G356+G360+G361+G367+G368+G370</f>
        <v>3487277.8</v>
      </c>
      <c r="H348" s="495"/>
      <c r="I348" s="495"/>
      <c r="J348" s="495"/>
      <c r="K348" s="495"/>
      <c r="L348" s="495"/>
      <c r="M348" s="495"/>
      <c r="N348" s="495"/>
    </row>
    <row r="349" spans="1:14" ht="33" customHeight="1" x14ac:dyDescent="0.2">
      <c r="A349" s="474" t="s">
        <v>111</v>
      </c>
      <c r="B349" s="470" t="s">
        <v>112</v>
      </c>
      <c r="C349" s="470" t="s">
        <v>113</v>
      </c>
      <c r="D349" s="470" t="s">
        <v>114</v>
      </c>
      <c r="E349" s="54">
        <f>'111-211 Вн доп'!E24</f>
        <v>0</v>
      </c>
      <c r="F349" s="54">
        <f>'111-211 Вн доп'!F24</f>
        <v>0</v>
      </c>
      <c r="G349" s="54">
        <f>'111-211 Вн доп'!G24</f>
        <v>0</v>
      </c>
      <c r="H349" s="495"/>
      <c r="I349" s="495"/>
      <c r="J349" s="495"/>
      <c r="K349" s="495"/>
      <c r="L349" s="495"/>
      <c r="M349" s="495"/>
      <c r="N349" s="495"/>
    </row>
    <row r="350" spans="1:14" ht="31.5" customHeight="1" x14ac:dyDescent="0.2">
      <c r="A350" s="474" t="s">
        <v>115</v>
      </c>
      <c r="B350" s="470" t="s">
        <v>116</v>
      </c>
      <c r="C350" s="470" t="s">
        <v>113</v>
      </c>
      <c r="D350" s="470" t="s">
        <v>117</v>
      </c>
      <c r="E350" s="54">
        <f>'111-266 Вн доп'!E19</f>
        <v>0</v>
      </c>
      <c r="F350" s="54">
        <f>'111-266 Вн доп'!F19</f>
        <v>0</v>
      </c>
      <c r="G350" s="54">
        <f>'111-266 Вн доп'!G19</f>
        <v>0</v>
      </c>
      <c r="H350" s="495"/>
      <c r="I350" s="495"/>
      <c r="J350" s="495"/>
      <c r="K350" s="495"/>
      <c r="L350" s="495"/>
      <c r="M350" s="495"/>
      <c r="N350" s="495"/>
    </row>
    <row r="351" spans="1:14" ht="30" customHeight="1" x14ac:dyDescent="0.2">
      <c r="A351" s="474" t="s">
        <v>118</v>
      </c>
      <c r="B351" s="470" t="s">
        <v>119</v>
      </c>
      <c r="C351" s="470" t="s">
        <v>120</v>
      </c>
      <c r="D351" s="470" t="s">
        <v>121</v>
      </c>
      <c r="E351" s="54">
        <f>'112-212Вн доп'!E17</f>
        <v>0</v>
      </c>
      <c r="F351" s="54">
        <f>'112-212Вн доп'!F17</f>
        <v>0</v>
      </c>
      <c r="G351" s="54">
        <f>'112-212Вн доп'!G17</f>
        <v>0</v>
      </c>
      <c r="H351" s="495"/>
      <c r="I351" s="495"/>
      <c r="J351" s="495"/>
      <c r="K351" s="495"/>
      <c r="L351" s="495"/>
      <c r="M351" s="495"/>
      <c r="N351" s="495"/>
    </row>
    <row r="352" spans="1:14" s="481" customFormat="1" ht="42" customHeight="1" x14ac:dyDescent="0.2">
      <c r="A352" s="474" t="s">
        <v>122</v>
      </c>
      <c r="B352" s="470" t="s">
        <v>123</v>
      </c>
      <c r="C352" s="470" t="s">
        <v>120</v>
      </c>
      <c r="D352" s="470" t="s">
        <v>124</v>
      </c>
      <c r="E352" s="54">
        <f>'112-214 Вн доп'!E17</f>
        <v>0</v>
      </c>
      <c r="F352" s="54">
        <f>'112-214 Вн доп'!F17</f>
        <v>0</v>
      </c>
      <c r="G352" s="54">
        <f>'112-214 Вн доп'!G17</f>
        <v>0</v>
      </c>
      <c r="H352" s="495"/>
      <c r="I352" s="495"/>
      <c r="J352" s="495"/>
      <c r="K352" s="495"/>
      <c r="L352" s="495"/>
      <c r="M352" s="495"/>
      <c r="N352" s="495"/>
    </row>
    <row r="353" spans="1:14" ht="25.5" customHeight="1" x14ac:dyDescent="0.2">
      <c r="A353" s="474" t="s">
        <v>125</v>
      </c>
      <c r="B353" s="470" t="s">
        <v>126</v>
      </c>
      <c r="C353" s="470" t="s">
        <v>120</v>
      </c>
      <c r="D353" s="470" t="s">
        <v>127</v>
      </c>
      <c r="E353" s="54">
        <f>'112-226 Вн доп'!E17</f>
        <v>0</v>
      </c>
      <c r="F353" s="54">
        <f>'112-226 Вн доп'!F17</f>
        <v>0</v>
      </c>
      <c r="G353" s="54">
        <f>'112-226 Вн доп'!G17</f>
        <v>0</v>
      </c>
      <c r="H353" s="495"/>
      <c r="I353" s="495"/>
      <c r="J353" s="495"/>
      <c r="K353" s="495"/>
      <c r="L353" s="495"/>
      <c r="M353" s="495"/>
      <c r="N353" s="495"/>
    </row>
    <row r="354" spans="1:14" ht="33.75" customHeight="1" x14ac:dyDescent="0.2">
      <c r="A354" s="474" t="s">
        <v>115</v>
      </c>
      <c r="B354" s="470" t="s">
        <v>128</v>
      </c>
      <c r="C354" s="470" t="s">
        <v>120</v>
      </c>
      <c r="D354" s="470" t="s">
        <v>117</v>
      </c>
      <c r="E354" s="54">
        <f>'112-266 Вн доп'!E17</f>
        <v>0</v>
      </c>
      <c r="F354" s="54">
        <f>'112-266 Вн доп'!F17</f>
        <v>0</v>
      </c>
      <c r="G354" s="54">
        <f>'112-266 Вн доп'!G17</f>
        <v>0</v>
      </c>
      <c r="H354" s="495"/>
      <c r="I354" s="495"/>
      <c r="J354" s="495"/>
      <c r="K354" s="495"/>
      <c r="L354" s="495"/>
      <c r="M354" s="495"/>
      <c r="N354" s="495"/>
    </row>
    <row r="355" spans="1:14" ht="30.75" customHeight="1" x14ac:dyDescent="0.2">
      <c r="A355" s="474" t="s">
        <v>118</v>
      </c>
      <c r="B355" s="487" t="s">
        <v>129</v>
      </c>
      <c r="C355" s="487" t="s">
        <v>130</v>
      </c>
      <c r="D355" s="487"/>
      <c r="E355" s="482"/>
      <c r="F355" s="482"/>
      <c r="G355" s="482"/>
      <c r="H355" s="497"/>
      <c r="I355" s="497"/>
      <c r="J355" s="497"/>
      <c r="K355" s="497"/>
      <c r="L355" s="497"/>
      <c r="M355" s="497"/>
      <c r="N355" s="497"/>
    </row>
    <row r="356" spans="1:14" ht="43.5" customHeight="1" x14ac:dyDescent="0.2">
      <c r="A356" s="474" t="s">
        <v>131</v>
      </c>
      <c r="B356" s="470" t="s">
        <v>132</v>
      </c>
      <c r="C356" s="470" t="s">
        <v>133</v>
      </c>
      <c r="D356" s="470" t="s">
        <v>134</v>
      </c>
      <c r="E356" s="473">
        <f>'119-213  Вн доп'!E19</f>
        <v>0</v>
      </c>
      <c r="F356" s="473">
        <f>'119-213  Вн доп'!F19</f>
        <v>0</v>
      </c>
      <c r="G356" s="473">
        <f>'119-213  Вн доп'!G19</f>
        <v>0</v>
      </c>
      <c r="H356" s="495"/>
      <c r="I356" s="495"/>
      <c r="J356" s="495"/>
      <c r="K356" s="495"/>
      <c r="L356" s="495"/>
      <c r="M356" s="495"/>
      <c r="N356" s="495"/>
    </row>
    <row r="357" spans="1:14" ht="25.5" customHeight="1" x14ac:dyDescent="0.2">
      <c r="A357" s="474" t="s">
        <v>135</v>
      </c>
      <c r="B357" s="470" t="s">
        <v>136</v>
      </c>
      <c r="C357" s="470" t="s">
        <v>133</v>
      </c>
      <c r="D357" s="470" t="s">
        <v>134</v>
      </c>
      <c r="E357" s="54">
        <f>'119-213  Вн доп'!E13</f>
        <v>0</v>
      </c>
      <c r="F357" s="54">
        <f>'119-213  Вн доп'!F13</f>
        <v>0</v>
      </c>
      <c r="G357" s="54">
        <f>'119-213  Вн доп'!G13</f>
        <v>0</v>
      </c>
      <c r="H357" s="495"/>
      <c r="I357" s="495"/>
      <c r="J357" s="495"/>
      <c r="K357" s="495"/>
      <c r="L357" s="495"/>
      <c r="M357" s="495"/>
      <c r="N357" s="495"/>
    </row>
    <row r="358" spans="1:14" ht="25.5" customHeight="1" x14ac:dyDescent="0.2">
      <c r="A358" s="474" t="s">
        <v>137</v>
      </c>
      <c r="B358" s="470" t="s">
        <v>138</v>
      </c>
      <c r="C358" s="470" t="s">
        <v>133</v>
      </c>
      <c r="D358" s="470" t="s">
        <v>134</v>
      </c>
      <c r="E358" s="54">
        <f>'119-213  Вн доп'!E14</f>
        <v>0</v>
      </c>
      <c r="F358" s="54">
        <f>'119-213  Вн доп'!F14</f>
        <v>0</v>
      </c>
      <c r="G358" s="54">
        <f>'119-213  Вн доп'!G14</f>
        <v>0</v>
      </c>
      <c r="H358" s="495"/>
      <c r="I358" s="495"/>
      <c r="J358" s="495"/>
      <c r="K358" s="495"/>
      <c r="L358" s="495"/>
      <c r="M358" s="495"/>
      <c r="N358" s="495"/>
    </row>
    <row r="359" spans="1:14" ht="25.5" customHeight="1" x14ac:dyDescent="0.2">
      <c r="A359" s="474" t="s">
        <v>125</v>
      </c>
      <c r="B359" s="470" t="s">
        <v>139</v>
      </c>
      <c r="C359" s="470" t="s">
        <v>133</v>
      </c>
      <c r="D359" s="470" t="s">
        <v>127</v>
      </c>
      <c r="E359" s="54">
        <f>'119-226 Вн доп'!E19</f>
        <v>0</v>
      </c>
      <c r="F359" s="54">
        <f>'119-226 Вн доп'!F19</f>
        <v>0</v>
      </c>
      <c r="G359" s="54">
        <f>'119-226 Вн доп'!G19</f>
        <v>0</v>
      </c>
      <c r="H359" s="44"/>
      <c r="I359" s="483"/>
      <c r="J359" s="483"/>
      <c r="K359" s="483"/>
      <c r="L359" s="483"/>
      <c r="M359" s="483"/>
      <c r="N359" s="483"/>
    </row>
    <row r="360" spans="1:14" ht="25.5" customHeight="1" x14ac:dyDescent="0.2">
      <c r="A360" s="474" t="s">
        <v>140</v>
      </c>
      <c r="B360" s="470" t="s">
        <v>141</v>
      </c>
      <c r="C360" s="470" t="s">
        <v>142</v>
      </c>
      <c r="D360" s="470"/>
      <c r="E360" s="54">
        <v>0</v>
      </c>
      <c r="F360" s="54">
        <v>0</v>
      </c>
      <c r="G360" s="54">
        <v>0</v>
      </c>
      <c r="H360" s="495"/>
      <c r="I360" s="495"/>
      <c r="J360" s="495"/>
      <c r="K360" s="495"/>
      <c r="L360" s="495"/>
      <c r="M360" s="495"/>
      <c r="N360" s="495"/>
    </row>
    <row r="361" spans="1:14" ht="25.5" customHeight="1" x14ac:dyDescent="0.2">
      <c r="A361" s="474" t="s">
        <v>143</v>
      </c>
      <c r="B361" s="470" t="s">
        <v>144</v>
      </c>
      <c r="C361" s="470" t="s">
        <v>145</v>
      </c>
      <c r="D361" s="470"/>
      <c r="E361" s="473">
        <f>E362+E363+E364+E365+E366</f>
        <v>0</v>
      </c>
      <c r="F361" s="473">
        <f>F362+F363+F364+F365+F366</f>
        <v>0</v>
      </c>
      <c r="G361" s="473">
        <f>G362+G363+G364+G365+G366</f>
        <v>0</v>
      </c>
      <c r="H361" s="495"/>
      <c r="I361" s="495"/>
      <c r="J361" s="495"/>
      <c r="K361" s="495"/>
      <c r="L361" s="495"/>
      <c r="M361" s="495"/>
      <c r="N361" s="495"/>
    </row>
    <row r="362" spans="1:14" ht="25.5" customHeight="1" x14ac:dyDescent="0.2">
      <c r="A362" s="474" t="s">
        <v>146</v>
      </c>
      <c r="B362" s="470" t="s">
        <v>147</v>
      </c>
      <c r="C362" s="470" t="s">
        <v>148</v>
      </c>
      <c r="D362" s="470" t="s">
        <v>149</v>
      </c>
      <c r="E362" s="54">
        <f>'851-291 имущ Вн доп'!E17</f>
        <v>0</v>
      </c>
      <c r="F362" s="54">
        <f>'851-291 имущ Вн доп'!F17</f>
        <v>0</v>
      </c>
      <c r="G362" s="54">
        <f>'851-291 имущ Вн доп'!G17</f>
        <v>0</v>
      </c>
      <c r="H362" s="495"/>
      <c r="I362" s="495"/>
      <c r="J362" s="495"/>
      <c r="K362" s="495"/>
      <c r="L362" s="495"/>
      <c r="M362" s="495"/>
      <c r="N362" s="495"/>
    </row>
    <row r="363" spans="1:14" ht="25.5" customHeight="1" x14ac:dyDescent="0.2">
      <c r="A363" s="474" t="s">
        <v>150</v>
      </c>
      <c r="B363" s="470" t="s">
        <v>151</v>
      </c>
      <c r="C363" s="470" t="s">
        <v>148</v>
      </c>
      <c r="D363" s="470" t="s">
        <v>149</v>
      </c>
      <c r="E363" s="54">
        <f>'851-291 земля Вн доп'!E17</f>
        <v>0</v>
      </c>
      <c r="F363" s="54">
        <f>'851-291 земля Вн доп'!F17</f>
        <v>0</v>
      </c>
      <c r="G363" s="54">
        <f>'851-291 земля Вн доп'!G17</f>
        <v>0</v>
      </c>
      <c r="H363" s="495"/>
      <c r="I363" s="495"/>
      <c r="J363" s="495"/>
      <c r="K363" s="495"/>
      <c r="L363" s="495"/>
      <c r="M363" s="495"/>
      <c r="N363" s="495"/>
    </row>
    <row r="364" spans="1:14" ht="25.5" customHeight="1" x14ac:dyDescent="0.2">
      <c r="A364" s="474" t="s">
        <v>152</v>
      </c>
      <c r="B364" s="470" t="s">
        <v>153</v>
      </c>
      <c r="C364" s="470" t="s">
        <v>154</v>
      </c>
      <c r="D364" s="470" t="s">
        <v>149</v>
      </c>
      <c r="E364" s="54">
        <f>'852-291 транс Вн доп'!E17</f>
        <v>0</v>
      </c>
      <c r="F364" s="54">
        <f>'852-291 транс Вн доп'!F17</f>
        <v>0</v>
      </c>
      <c r="G364" s="54">
        <f>'852-291 транс Вн доп'!G17</f>
        <v>0</v>
      </c>
      <c r="H364" s="495"/>
      <c r="I364" s="495"/>
      <c r="J364" s="495"/>
      <c r="K364" s="495"/>
      <c r="L364" s="495"/>
      <c r="M364" s="495"/>
      <c r="N364" s="495"/>
    </row>
    <row r="365" spans="1:14" ht="25.5" customHeight="1" x14ac:dyDescent="0.2">
      <c r="A365" s="474" t="s">
        <v>155</v>
      </c>
      <c r="B365" s="470" t="s">
        <v>153</v>
      </c>
      <c r="C365" s="470" t="s">
        <v>154</v>
      </c>
      <c r="D365" s="470" t="s">
        <v>149</v>
      </c>
      <c r="E365" s="54">
        <f>'852-291пошл Вн доп'!E17</f>
        <v>0</v>
      </c>
      <c r="F365" s="54">
        <f>'852-291пошл Вн доп'!F17</f>
        <v>0</v>
      </c>
      <c r="G365" s="54">
        <f>'852-291пошл Вн доп'!G17</f>
        <v>0</v>
      </c>
      <c r="H365" s="495"/>
      <c r="I365" s="495"/>
      <c r="J365" s="495"/>
      <c r="K365" s="495"/>
      <c r="L365" s="495"/>
      <c r="M365" s="495"/>
      <c r="N365" s="495"/>
    </row>
    <row r="366" spans="1:14" ht="42" customHeight="1" x14ac:dyDescent="0.2">
      <c r="A366" s="474" t="s">
        <v>156</v>
      </c>
      <c r="B366" s="470" t="s">
        <v>157</v>
      </c>
      <c r="C366" s="470" t="s">
        <v>158</v>
      </c>
      <c r="D366" s="470" t="s">
        <v>149</v>
      </c>
      <c r="E366" s="54">
        <f>'853-291негатив Вн доп'!E17</f>
        <v>0</v>
      </c>
      <c r="F366" s="54">
        <f>'853-291негатив Вн доп'!F17</f>
        <v>0</v>
      </c>
      <c r="G366" s="54">
        <f>'853-291негатив Вн доп'!G17</f>
        <v>0</v>
      </c>
      <c r="H366" s="495"/>
      <c r="I366" s="495"/>
      <c r="J366" s="495"/>
      <c r="K366" s="495"/>
      <c r="L366" s="495"/>
      <c r="M366" s="495"/>
      <c r="N366" s="495"/>
    </row>
    <row r="367" spans="1:14" ht="25.5" customHeight="1" x14ac:dyDescent="0.2">
      <c r="A367" s="474" t="s">
        <v>159</v>
      </c>
      <c r="B367" s="470" t="s">
        <v>160</v>
      </c>
      <c r="C367" s="470" t="s">
        <v>21</v>
      </c>
      <c r="D367" s="470"/>
      <c r="E367" s="54">
        <v>0</v>
      </c>
      <c r="F367" s="54">
        <v>0</v>
      </c>
      <c r="G367" s="54">
        <v>0</v>
      </c>
      <c r="H367" s="495"/>
      <c r="I367" s="495"/>
      <c r="J367" s="495"/>
      <c r="K367" s="495"/>
      <c r="L367" s="495"/>
      <c r="M367" s="495"/>
      <c r="N367" s="495"/>
    </row>
    <row r="368" spans="1:14" ht="25.5" customHeight="1" x14ac:dyDescent="0.2">
      <c r="A368" s="474" t="s">
        <v>161</v>
      </c>
      <c r="B368" s="470" t="s">
        <v>162</v>
      </c>
      <c r="C368" s="470" t="s">
        <v>21</v>
      </c>
      <c r="D368" s="470"/>
      <c r="E368" s="473">
        <f>E369</f>
        <v>0</v>
      </c>
      <c r="F368" s="473">
        <f>F369</f>
        <v>0</v>
      </c>
      <c r="G368" s="473">
        <f>G369</f>
        <v>0</v>
      </c>
      <c r="H368" s="495"/>
      <c r="I368" s="495"/>
      <c r="J368" s="495"/>
      <c r="K368" s="495"/>
      <c r="L368" s="495"/>
      <c r="M368" s="495"/>
      <c r="N368" s="495"/>
    </row>
    <row r="369" spans="1:14" ht="44.25" customHeight="1" x14ac:dyDescent="0.2">
      <c r="A369" s="474" t="s">
        <v>163</v>
      </c>
      <c r="B369" s="470" t="s">
        <v>164</v>
      </c>
      <c r="C369" s="470" t="s">
        <v>165</v>
      </c>
      <c r="D369" s="470"/>
      <c r="E369" s="54">
        <v>0</v>
      </c>
      <c r="F369" s="54">
        <v>0</v>
      </c>
      <c r="G369" s="54">
        <v>0</v>
      </c>
      <c r="H369" s="495"/>
      <c r="I369" s="495"/>
      <c r="J369" s="495"/>
      <c r="K369" s="495"/>
      <c r="L369" s="495"/>
      <c r="M369" s="495"/>
      <c r="N369" s="495"/>
    </row>
    <row r="370" spans="1:14" ht="25.5" customHeight="1" x14ac:dyDescent="0.2">
      <c r="A370" s="488" t="s">
        <v>329</v>
      </c>
      <c r="B370" s="470" t="s">
        <v>167</v>
      </c>
      <c r="C370" s="470" t="s">
        <v>21</v>
      </c>
      <c r="D370" s="470"/>
      <c r="E370" s="473">
        <f>E371+E372+E373+E374</f>
        <v>3512718.8200000003</v>
      </c>
      <c r="F370" s="473">
        <f t="shared" ref="F370:G370" si="12">F371+F372+F373+F374</f>
        <v>3488329.2299999995</v>
      </c>
      <c r="G370" s="473">
        <f t="shared" si="12"/>
        <v>3487277.8</v>
      </c>
      <c r="H370" s="495"/>
      <c r="I370" s="495"/>
      <c r="J370" s="495"/>
      <c r="K370" s="495"/>
      <c r="L370" s="495"/>
      <c r="M370" s="495"/>
      <c r="N370" s="495"/>
    </row>
    <row r="371" spans="1:14" ht="41.25" customHeight="1" x14ac:dyDescent="0.2">
      <c r="A371" s="474" t="s">
        <v>426</v>
      </c>
      <c r="B371" s="470" t="s">
        <v>168</v>
      </c>
      <c r="C371" s="470" t="s">
        <v>169</v>
      </c>
      <c r="D371" s="470"/>
      <c r="E371" s="54">
        <v>0</v>
      </c>
      <c r="F371" s="54">
        <v>0</v>
      </c>
      <c r="G371" s="54">
        <v>0</v>
      </c>
      <c r="H371" s="495"/>
      <c r="I371" s="495"/>
      <c r="J371" s="495"/>
      <c r="K371" s="495"/>
      <c r="L371" s="495"/>
      <c r="M371" s="495"/>
      <c r="N371" s="495"/>
    </row>
    <row r="372" spans="1:14" ht="27" customHeight="1" x14ac:dyDescent="0.2">
      <c r="A372" s="474" t="s">
        <v>170</v>
      </c>
      <c r="B372" s="470" t="s">
        <v>171</v>
      </c>
      <c r="C372" s="470" t="s">
        <v>172</v>
      </c>
      <c r="D372" s="470"/>
      <c r="E372" s="54">
        <v>0</v>
      </c>
      <c r="F372" s="54">
        <v>0</v>
      </c>
      <c r="G372" s="54">
        <v>0</v>
      </c>
      <c r="H372" s="495"/>
      <c r="I372" s="495"/>
      <c r="J372" s="495"/>
      <c r="K372" s="495"/>
      <c r="L372" s="495"/>
      <c r="M372" s="495"/>
      <c r="N372" s="495"/>
    </row>
    <row r="373" spans="1:14" ht="39" customHeight="1" x14ac:dyDescent="0.2">
      <c r="A373" s="474" t="s">
        <v>173</v>
      </c>
      <c r="B373" s="470" t="s">
        <v>174</v>
      </c>
      <c r="C373" s="470" t="s">
        <v>175</v>
      </c>
      <c r="D373" s="470"/>
      <c r="E373" s="54">
        <v>0</v>
      </c>
      <c r="F373" s="54">
        <v>0</v>
      </c>
      <c r="G373" s="54">
        <v>0</v>
      </c>
      <c r="H373" s="495"/>
      <c r="I373" s="495"/>
      <c r="J373" s="495"/>
      <c r="K373" s="495"/>
      <c r="L373" s="495"/>
      <c r="M373" s="495"/>
      <c r="N373" s="495"/>
    </row>
    <row r="374" spans="1:14" ht="25.5" customHeight="1" x14ac:dyDescent="0.2">
      <c r="A374" s="474" t="s">
        <v>378</v>
      </c>
      <c r="B374" s="470" t="s">
        <v>176</v>
      </c>
      <c r="C374" s="470" t="s">
        <v>177</v>
      </c>
      <c r="D374" s="470"/>
      <c r="E374" s="473">
        <f>E375+E376+E377+E380+E381+E382+E383+E384+E385+E386+E387</f>
        <v>3512718.8200000003</v>
      </c>
      <c r="F374" s="473">
        <f t="shared" ref="F374:G374" si="13">F375+F376+F377+F380+F381+F382+F383+F384+F385+F386+F387</f>
        <v>3488329.2299999995</v>
      </c>
      <c r="G374" s="473">
        <f t="shared" si="13"/>
        <v>3487277.8</v>
      </c>
      <c r="H374" s="495"/>
      <c r="I374" s="495"/>
      <c r="J374" s="495"/>
      <c r="K374" s="495"/>
      <c r="L374" s="495"/>
      <c r="M374" s="495"/>
      <c r="N374" s="495"/>
    </row>
    <row r="375" spans="1:14" ht="25.5" customHeight="1" x14ac:dyDescent="0.2">
      <c r="A375" s="474" t="s">
        <v>178</v>
      </c>
      <c r="B375" s="470" t="s">
        <v>176</v>
      </c>
      <c r="C375" s="470" t="s">
        <v>177</v>
      </c>
      <c r="D375" s="470" t="s">
        <v>179</v>
      </c>
      <c r="E375" s="54">
        <f>'244-221 Вн доп'!B35</f>
        <v>0</v>
      </c>
      <c r="F375" s="54">
        <f>'244-221 Вн доп'!C35</f>
        <v>0</v>
      </c>
      <c r="G375" s="54">
        <f>'244-221 Вн доп'!D35</f>
        <v>0</v>
      </c>
      <c r="H375" s="495"/>
      <c r="I375" s="495"/>
      <c r="J375" s="495"/>
      <c r="K375" s="495"/>
      <c r="L375" s="495"/>
      <c r="M375" s="495"/>
      <c r="N375" s="495"/>
    </row>
    <row r="376" spans="1:14" ht="25.5" customHeight="1" x14ac:dyDescent="0.2">
      <c r="A376" s="474" t="s">
        <v>180</v>
      </c>
      <c r="B376" s="470" t="s">
        <v>176</v>
      </c>
      <c r="C376" s="470" t="s">
        <v>177</v>
      </c>
      <c r="D376" s="470" t="s">
        <v>181</v>
      </c>
      <c r="E376" s="54">
        <f>'244-222 Вн доп'!E21</f>
        <v>0</v>
      </c>
      <c r="F376" s="54">
        <f>'244-222 Вн доп'!F21</f>
        <v>0</v>
      </c>
      <c r="G376" s="54">
        <f>'244-222 Вн доп'!G21</f>
        <v>0</v>
      </c>
      <c r="H376" s="495"/>
      <c r="I376" s="495"/>
      <c r="J376" s="495"/>
      <c r="K376" s="495"/>
      <c r="L376" s="495"/>
      <c r="M376" s="495"/>
      <c r="N376" s="495"/>
    </row>
    <row r="377" spans="1:14" ht="25.5" customHeight="1" x14ac:dyDescent="0.2">
      <c r="A377" s="474" t="s">
        <v>182</v>
      </c>
      <c r="B377" s="470" t="s">
        <v>176</v>
      </c>
      <c r="C377" s="470" t="s">
        <v>177</v>
      </c>
      <c r="D377" s="470" t="s">
        <v>183</v>
      </c>
      <c r="E377" s="473">
        <f>E378+E379</f>
        <v>0</v>
      </c>
      <c r="F377" s="473">
        <f>F378+F379</f>
        <v>0</v>
      </c>
      <c r="G377" s="473">
        <f>G378+G379</f>
        <v>0</v>
      </c>
      <c r="H377" s="495"/>
      <c r="I377" s="495"/>
      <c r="J377" s="495"/>
      <c r="K377" s="495"/>
      <c r="L377" s="495"/>
      <c r="M377" s="495"/>
      <c r="N377" s="495"/>
    </row>
    <row r="378" spans="1:14" ht="25.5" customHeight="1" x14ac:dyDescent="0.2">
      <c r="A378" s="474" t="s">
        <v>340</v>
      </c>
      <c r="B378" s="470" t="s">
        <v>190</v>
      </c>
      <c r="C378" s="470" t="s">
        <v>177</v>
      </c>
      <c r="D378" s="470" t="s">
        <v>191</v>
      </c>
      <c r="E378" s="54">
        <f>'244-223 ВН доп'!G9+'244-223 ВН доп'!G10</f>
        <v>0</v>
      </c>
      <c r="F378" s="54">
        <f>'244-223 ВН доп'!J9+'244-223 ВН доп'!J10</f>
        <v>0</v>
      </c>
      <c r="G378" s="54">
        <f>'244-223 ВН доп'!M9+'244-223 ВН доп'!M10</f>
        <v>0</v>
      </c>
      <c r="H378" s="495"/>
      <c r="I378" s="495"/>
      <c r="J378" s="495"/>
      <c r="K378" s="495"/>
      <c r="L378" s="495"/>
      <c r="M378" s="495"/>
      <c r="N378" s="495"/>
    </row>
    <row r="379" spans="1:14" ht="25.5" customHeight="1" x14ac:dyDescent="0.2">
      <c r="A379" s="474" t="s">
        <v>341</v>
      </c>
      <c r="B379" s="470" t="s">
        <v>192</v>
      </c>
      <c r="C379" s="470" t="s">
        <v>177</v>
      </c>
      <c r="D379" s="470" t="s">
        <v>193</v>
      </c>
      <c r="E379" s="54">
        <f>'244-223 ВН доп'!G11</f>
        <v>0</v>
      </c>
      <c r="F379" s="54">
        <f>'244-223 ВН доп'!J11</f>
        <v>0</v>
      </c>
      <c r="G379" s="54">
        <f>'244-223 ВН доп'!M11</f>
        <v>0</v>
      </c>
      <c r="H379" s="495"/>
      <c r="I379" s="495"/>
      <c r="J379" s="495"/>
      <c r="K379" s="495"/>
      <c r="L379" s="495"/>
      <c r="M379" s="495"/>
      <c r="N379" s="495"/>
    </row>
    <row r="380" spans="1:14" ht="25.5" customHeight="1" x14ac:dyDescent="0.2">
      <c r="A380" s="474" t="s">
        <v>194</v>
      </c>
      <c r="B380" s="470" t="s">
        <v>176</v>
      </c>
      <c r="C380" s="470" t="s">
        <v>177</v>
      </c>
      <c r="D380" s="470" t="s">
        <v>195</v>
      </c>
      <c r="E380" s="54">
        <f>'244-224 Вн доп'!E16</f>
        <v>0</v>
      </c>
      <c r="F380" s="54">
        <f>'244-224 Вн доп'!F16</f>
        <v>0</v>
      </c>
      <c r="G380" s="54">
        <f>'244-224 Вн доп'!G16</f>
        <v>0</v>
      </c>
      <c r="H380" s="495"/>
      <c r="I380" s="495"/>
      <c r="J380" s="495"/>
      <c r="K380" s="495"/>
      <c r="L380" s="495"/>
      <c r="M380" s="495"/>
      <c r="N380" s="495"/>
    </row>
    <row r="381" spans="1:14" ht="25.5" customHeight="1" x14ac:dyDescent="0.2">
      <c r="A381" s="474" t="s">
        <v>196</v>
      </c>
      <c r="B381" s="470" t="s">
        <v>176</v>
      </c>
      <c r="C381" s="470" t="s">
        <v>177</v>
      </c>
      <c r="D381" s="470" t="s">
        <v>197</v>
      </c>
      <c r="E381" s="54">
        <f>'244-225 Вн доп'!E17</f>
        <v>614839.67999999993</v>
      </c>
      <c r="F381" s="54">
        <f>'244-225 Вн доп'!F17</f>
        <v>534839.67999999993</v>
      </c>
      <c r="G381" s="54">
        <f>'244-225 Вн доп'!G17</f>
        <v>454839.68</v>
      </c>
      <c r="H381" s="495"/>
      <c r="I381" s="495"/>
      <c r="J381" s="495"/>
      <c r="K381" s="495"/>
      <c r="L381" s="495"/>
      <c r="M381" s="495"/>
      <c r="N381" s="495"/>
    </row>
    <row r="382" spans="1:14" ht="25.5" customHeight="1" x14ac:dyDescent="0.2">
      <c r="A382" s="474" t="s">
        <v>125</v>
      </c>
      <c r="B382" s="470" t="s">
        <v>176</v>
      </c>
      <c r="C382" s="470" t="s">
        <v>177</v>
      </c>
      <c r="D382" s="470" t="s">
        <v>127</v>
      </c>
      <c r="E382" s="54">
        <f>'244-226Вн доп'!E42</f>
        <v>0</v>
      </c>
      <c r="F382" s="54">
        <f>'244-226Вн доп'!F42</f>
        <v>0</v>
      </c>
      <c r="G382" s="54">
        <f>'244-226Вн доп'!G42</f>
        <v>0</v>
      </c>
      <c r="H382" s="495"/>
      <c r="I382" s="495"/>
      <c r="J382" s="495"/>
      <c r="K382" s="495"/>
      <c r="L382" s="495"/>
      <c r="M382" s="495"/>
      <c r="N382" s="495"/>
    </row>
    <row r="383" spans="1:14" ht="25.5" customHeight="1" x14ac:dyDescent="0.2">
      <c r="A383" s="474" t="s">
        <v>198</v>
      </c>
      <c r="B383" s="470" t="s">
        <v>176</v>
      </c>
      <c r="C383" s="470" t="s">
        <v>177</v>
      </c>
      <c r="D383" s="470" t="s">
        <v>199</v>
      </c>
      <c r="E383" s="54">
        <f>'244-227 Вн доп'!E42</f>
        <v>0</v>
      </c>
      <c r="F383" s="54">
        <f>'244-227 Вн доп'!F42</f>
        <v>0</v>
      </c>
      <c r="G383" s="54">
        <f>'244-227 Вн доп'!G42</f>
        <v>0</v>
      </c>
      <c r="H383" s="495"/>
      <c r="I383" s="495"/>
      <c r="J383" s="495"/>
      <c r="K383" s="495"/>
      <c r="L383" s="495"/>
      <c r="M383" s="495"/>
      <c r="N383" s="495"/>
    </row>
    <row r="384" spans="1:14" ht="25.5" customHeight="1" x14ac:dyDescent="0.2">
      <c r="A384" s="474" t="s">
        <v>200</v>
      </c>
      <c r="B384" s="470" t="s">
        <v>176</v>
      </c>
      <c r="C384" s="470" t="s">
        <v>177</v>
      </c>
      <c r="D384" s="470" t="s">
        <v>201</v>
      </c>
      <c r="E384" s="54">
        <f>'244-228 Вн доп'!E42</f>
        <v>0</v>
      </c>
      <c r="F384" s="54">
        <f>'244-228 Вн доп'!F42</f>
        <v>0</v>
      </c>
      <c r="G384" s="54">
        <f>'244-228 Вн доп'!G42</f>
        <v>0</v>
      </c>
      <c r="H384" s="44"/>
      <c r="I384" s="483"/>
      <c r="J384" s="483"/>
      <c r="K384" s="483"/>
      <c r="L384" s="483"/>
      <c r="M384" s="483"/>
      <c r="N384" s="483"/>
    </row>
    <row r="385" spans="1:14" ht="28.5" customHeight="1" x14ac:dyDescent="0.2">
      <c r="A385" s="474" t="s">
        <v>202</v>
      </c>
      <c r="B385" s="470" t="s">
        <v>176</v>
      </c>
      <c r="C385" s="470" t="s">
        <v>177</v>
      </c>
      <c r="D385" s="470" t="s">
        <v>203</v>
      </c>
      <c r="E385" s="54">
        <f>'244-229 Вн доп'!E42</f>
        <v>0</v>
      </c>
      <c r="F385" s="54">
        <f>'244-229 Вн доп'!F42</f>
        <v>0</v>
      </c>
      <c r="G385" s="54">
        <f>'244-229 Вн доп'!G42</f>
        <v>0</v>
      </c>
      <c r="H385" s="495"/>
      <c r="I385" s="495"/>
      <c r="J385" s="495"/>
      <c r="K385" s="495"/>
      <c r="L385" s="495"/>
      <c r="M385" s="495"/>
      <c r="N385" s="495"/>
    </row>
    <row r="386" spans="1:14" ht="25.5" customHeight="1" x14ac:dyDescent="0.2">
      <c r="A386" s="474" t="s">
        <v>204</v>
      </c>
      <c r="B386" s="470" t="s">
        <v>176</v>
      </c>
      <c r="C386" s="470" t="s">
        <v>177</v>
      </c>
      <c r="D386" s="470" t="s">
        <v>205</v>
      </c>
      <c r="E386" s="54">
        <f>'244-310 Вн доп'!E24</f>
        <v>416500</v>
      </c>
      <c r="F386" s="54">
        <f>'244-310 Вн доп'!F24</f>
        <v>415000</v>
      </c>
      <c r="G386" s="54">
        <f>'244-310 Вн доп'!G24</f>
        <v>299000</v>
      </c>
      <c r="H386" s="495"/>
      <c r="I386" s="495"/>
      <c r="J386" s="495"/>
      <c r="K386" s="495"/>
      <c r="L386" s="495"/>
      <c r="M386" s="495"/>
      <c r="N386" s="495"/>
    </row>
    <row r="387" spans="1:14" ht="25.5" customHeight="1" x14ac:dyDescent="0.2">
      <c r="A387" s="474" t="s">
        <v>206</v>
      </c>
      <c r="B387" s="470" t="s">
        <v>176</v>
      </c>
      <c r="C387" s="470" t="s">
        <v>177</v>
      </c>
      <c r="D387" s="470" t="s">
        <v>207</v>
      </c>
      <c r="E387" s="473">
        <f>E388+E389+E390+E391+E392+E393+E394+E395+E396</f>
        <v>2481379.14</v>
      </c>
      <c r="F387" s="473">
        <f>F388+F389+F390+F391+F392+F393+F394+F395+F396</f>
        <v>2538489.5499999998</v>
      </c>
      <c r="G387" s="473">
        <f>G388+G389+G390+G391+G392+G393+G394+G395+G396</f>
        <v>2733438.12</v>
      </c>
      <c r="H387" s="495"/>
      <c r="I387" s="495"/>
      <c r="J387" s="495"/>
      <c r="K387" s="495"/>
      <c r="L387" s="495"/>
      <c r="M387" s="495"/>
      <c r="N387" s="495"/>
    </row>
    <row r="388" spans="1:14" ht="30" customHeight="1" x14ac:dyDescent="0.2">
      <c r="A388" s="474" t="s">
        <v>208</v>
      </c>
      <c r="B388" s="470" t="s">
        <v>176</v>
      </c>
      <c r="C388" s="470" t="s">
        <v>177</v>
      </c>
      <c r="D388" s="470" t="s">
        <v>209</v>
      </c>
      <c r="E388" s="54">
        <f>'244-341 Вн доп'!E15</f>
        <v>0</v>
      </c>
      <c r="F388" s="54">
        <f>'244-341 Вн доп'!F15</f>
        <v>0</v>
      </c>
      <c r="G388" s="54">
        <f>'244-341 Вн доп'!G15</f>
        <v>0</v>
      </c>
      <c r="H388" s="495"/>
      <c r="I388" s="495"/>
      <c r="J388" s="495"/>
      <c r="K388" s="495"/>
      <c r="L388" s="495"/>
      <c r="M388" s="495"/>
      <c r="N388" s="495"/>
    </row>
    <row r="389" spans="1:14" ht="25.5" customHeight="1" x14ac:dyDescent="0.2">
      <c r="A389" s="474" t="s">
        <v>210</v>
      </c>
      <c r="B389" s="470" t="s">
        <v>176</v>
      </c>
      <c r="C389" s="470" t="s">
        <v>177</v>
      </c>
      <c r="D389" s="470" t="s">
        <v>211</v>
      </c>
      <c r="E389" s="54">
        <f>'244-342 Вн доп'!E14</f>
        <v>1664071.5</v>
      </c>
      <c r="F389" s="54">
        <f>'244-342 Вн доп'!F14</f>
        <v>1664071.5</v>
      </c>
      <c r="G389" s="54">
        <f>'244-342 Вн доп'!G14</f>
        <v>1668630.6</v>
      </c>
      <c r="H389" s="495"/>
      <c r="I389" s="495"/>
      <c r="J389" s="495"/>
      <c r="K389" s="495"/>
      <c r="L389" s="495"/>
      <c r="M389" s="495"/>
      <c r="N389" s="495"/>
    </row>
    <row r="390" spans="1:14" ht="25.5" customHeight="1" x14ac:dyDescent="0.2">
      <c r="A390" s="474" t="s">
        <v>212</v>
      </c>
      <c r="B390" s="470" t="s">
        <v>176</v>
      </c>
      <c r="C390" s="470" t="s">
        <v>177</v>
      </c>
      <c r="D390" s="470" t="s">
        <v>213</v>
      </c>
      <c r="E390" s="54">
        <f>'244-343 Вн доп'!E42</f>
        <v>0</v>
      </c>
      <c r="F390" s="54">
        <f>'244-343 Вн доп'!F42</f>
        <v>0</v>
      </c>
      <c r="G390" s="54">
        <f>'244-343 Вн доп'!G42</f>
        <v>0</v>
      </c>
      <c r="H390" s="495"/>
      <c r="I390" s="495"/>
      <c r="J390" s="495"/>
      <c r="K390" s="495"/>
      <c r="L390" s="495"/>
      <c r="M390" s="495"/>
      <c r="N390" s="495"/>
    </row>
    <row r="391" spans="1:14" ht="25.5" customHeight="1" x14ac:dyDescent="0.2">
      <c r="A391" s="474" t="s">
        <v>214</v>
      </c>
      <c r="B391" s="470" t="s">
        <v>176</v>
      </c>
      <c r="C391" s="470" t="s">
        <v>177</v>
      </c>
      <c r="D391" s="470" t="s">
        <v>215</v>
      </c>
      <c r="E391" s="54">
        <f>'244-344 Вн доп'!E42</f>
        <v>0</v>
      </c>
      <c r="F391" s="54">
        <f>'244-344 Вн доп'!F42</f>
        <v>0</v>
      </c>
      <c r="G391" s="54">
        <f>'244-344 Вн доп'!G42</f>
        <v>0</v>
      </c>
      <c r="H391" s="495"/>
      <c r="I391" s="495"/>
      <c r="J391" s="495"/>
      <c r="K391" s="495"/>
      <c r="L391" s="495"/>
      <c r="M391" s="495"/>
      <c r="N391" s="495"/>
    </row>
    <row r="392" spans="1:14" ht="25.5" customHeight="1" x14ac:dyDescent="0.2">
      <c r="A392" s="474" t="s">
        <v>216</v>
      </c>
      <c r="B392" s="470" t="s">
        <v>176</v>
      </c>
      <c r="C392" s="470" t="s">
        <v>177</v>
      </c>
      <c r="D392" s="470" t="s">
        <v>217</v>
      </c>
      <c r="E392" s="54">
        <f>'244-345 Вн доп'!E11</f>
        <v>547790</v>
      </c>
      <c r="F392" s="54">
        <f>'244-345 Вн доп'!F11</f>
        <v>587000</v>
      </c>
      <c r="G392" s="54">
        <f>'244-345 Вн доп'!G11</f>
        <v>581279</v>
      </c>
      <c r="H392" s="495"/>
      <c r="I392" s="495"/>
      <c r="J392" s="495"/>
      <c r="K392" s="495"/>
      <c r="L392" s="495"/>
      <c r="M392" s="495"/>
      <c r="N392" s="495"/>
    </row>
    <row r="393" spans="1:14" ht="25.5" customHeight="1" x14ac:dyDescent="0.2">
      <c r="A393" s="474" t="s">
        <v>218</v>
      </c>
      <c r="B393" s="470" t="s">
        <v>176</v>
      </c>
      <c r="C393" s="470" t="s">
        <v>177</v>
      </c>
      <c r="D393" s="470" t="s">
        <v>219</v>
      </c>
      <c r="E393" s="54">
        <f>'244-346 Вн доп'!E42</f>
        <v>269517.64</v>
      </c>
      <c r="F393" s="54">
        <f>'244-346 Вн доп'!F42</f>
        <v>287418.05</v>
      </c>
      <c r="G393" s="54">
        <f>'244-346 Вн доп'!G42</f>
        <v>483528.52</v>
      </c>
      <c r="H393" s="495"/>
      <c r="I393" s="495"/>
      <c r="J393" s="495"/>
      <c r="K393" s="495"/>
      <c r="L393" s="495"/>
      <c r="M393" s="495"/>
      <c r="N393" s="495"/>
    </row>
    <row r="394" spans="1:14" ht="25.5" customHeight="1" x14ac:dyDescent="0.2">
      <c r="A394" s="474" t="s">
        <v>220</v>
      </c>
      <c r="B394" s="470" t="s">
        <v>176</v>
      </c>
      <c r="C394" s="470" t="s">
        <v>177</v>
      </c>
      <c r="D394" s="470" t="s">
        <v>221</v>
      </c>
      <c r="E394" s="54">
        <f>'244-349 Вн доп'!E42</f>
        <v>0</v>
      </c>
      <c r="F394" s="54">
        <f>'244-349 Вн доп'!F42</f>
        <v>0</v>
      </c>
      <c r="G394" s="54">
        <f>'244-349 Вн доп'!G42</f>
        <v>0</v>
      </c>
      <c r="H394" s="495"/>
      <c r="I394" s="495"/>
      <c r="J394" s="495"/>
      <c r="K394" s="495"/>
      <c r="L394" s="495"/>
      <c r="M394" s="495"/>
      <c r="N394" s="495"/>
    </row>
    <row r="395" spans="1:14" ht="41.25" customHeight="1" x14ac:dyDescent="0.2">
      <c r="A395" s="474" t="s">
        <v>222</v>
      </c>
      <c r="B395" s="470" t="s">
        <v>176</v>
      </c>
      <c r="C395" s="470" t="s">
        <v>177</v>
      </c>
      <c r="D395" s="470" t="s">
        <v>223</v>
      </c>
      <c r="E395" s="54">
        <f>'244-352 Вн доп'!E42</f>
        <v>0</v>
      </c>
      <c r="F395" s="54">
        <f>'244-352 Вн доп'!F42</f>
        <v>0</v>
      </c>
      <c r="G395" s="54">
        <f>'244-352 Вн доп'!G42</f>
        <v>0</v>
      </c>
      <c r="H395" s="495"/>
      <c r="I395" s="495"/>
      <c r="J395" s="495"/>
      <c r="K395" s="495"/>
      <c r="L395" s="495"/>
      <c r="M395" s="495"/>
      <c r="N395" s="495"/>
    </row>
    <row r="396" spans="1:14" ht="46.5" customHeight="1" x14ac:dyDescent="0.2">
      <c r="A396" s="474" t="s">
        <v>224</v>
      </c>
      <c r="B396" s="470" t="s">
        <v>176</v>
      </c>
      <c r="C396" s="470" t="s">
        <v>177</v>
      </c>
      <c r="D396" s="470" t="s">
        <v>225</v>
      </c>
      <c r="E396" s="54">
        <f>'244-353 Вн доп'!E42</f>
        <v>0</v>
      </c>
      <c r="F396" s="54">
        <f>'244-353 Вн доп'!F42</f>
        <v>0</v>
      </c>
      <c r="G396" s="54">
        <f>'244-353 Вн доп'!G42</f>
        <v>0</v>
      </c>
      <c r="H396" s="495"/>
      <c r="I396" s="495"/>
      <c r="J396" s="495"/>
      <c r="K396" s="495"/>
      <c r="L396" s="495"/>
      <c r="M396" s="495"/>
      <c r="N396" s="495"/>
    </row>
    <row r="397" spans="1:14" ht="49.5" customHeight="1" x14ac:dyDescent="0.2">
      <c r="A397" s="474" t="s">
        <v>418</v>
      </c>
      <c r="B397" s="470" t="s">
        <v>245</v>
      </c>
      <c r="C397" s="470" t="s">
        <v>419</v>
      </c>
      <c r="D397" s="470"/>
      <c r="E397" s="54"/>
      <c r="F397" s="54"/>
      <c r="G397" s="54"/>
      <c r="H397" s="484"/>
      <c r="I397" s="485"/>
      <c r="J397" s="485"/>
      <c r="K397" s="485"/>
      <c r="L397" s="485"/>
      <c r="M397" s="485"/>
      <c r="N397" s="486"/>
    </row>
    <row r="398" spans="1:14" ht="25.5" customHeight="1" x14ac:dyDescent="0.2">
      <c r="A398" s="474" t="s">
        <v>425</v>
      </c>
      <c r="B398" s="470" t="s">
        <v>420</v>
      </c>
      <c r="C398" s="470" t="s">
        <v>424</v>
      </c>
      <c r="D398" s="470" t="s">
        <v>183</v>
      </c>
      <c r="E398" s="473">
        <f>E399+E400+E401</f>
        <v>0</v>
      </c>
      <c r="F398" s="473">
        <f>F399+F400+F401</f>
        <v>0</v>
      </c>
      <c r="G398" s="473">
        <f>G399+G400+G401</f>
        <v>0</v>
      </c>
      <c r="H398" s="501"/>
      <c r="I398" s="502"/>
      <c r="J398" s="502"/>
      <c r="K398" s="502"/>
      <c r="L398" s="502"/>
      <c r="M398" s="502"/>
      <c r="N398" s="503"/>
    </row>
    <row r="399" spans="1:14" ht="25.5" customHeight="1" x14ac:dyDescent="0.2">
      <c r="A399" s="474" t="s">
        <v>337</v>
      </c>
      <c r="B399" s="470" t="s">
        <v>421</v>
      </c>
      <c r="C399" s="470" t="s">
        <v>424</v>
      </c>
      <c r="D399" s="470" t="s">
        <v>185</v>
      </c>
      <c r="E399" s="54">
        <f>'247-223 ВН доп '!G9</f>
        <v>0</v>
      </c>
      <c r="F399" s="54">
        <f>'247-223 ВН доп '!J9</f>
        <v>0</v>
      </c>
      <c r="G399" s="54">
        <f>'247-223 ВН доп '!M9</f>
        <v>0</v>
      </c>
      <c r="H399" s="495"/>
      <c r="I399" s="495"/>
      <c r="J399" s="495"/>
      <c r="K399" s="495"/>
      <c r="L399" s="495"/>
      <c r="M399" s="495"/>
      <c r="N399" s="495"/>
    </row>
    <row r="400" spans="1:14" ht="25.5" customHeight="1" x14ac:dyDescent="0.2">
      <c r="A400" s="474" t="s">
        <v>338</v>
      </c>
      <c r="B400" s="470" t="s">
        <v>422</v>
      </c>
      <c r="C400" s="470" t="s">
        <v>424</v>
      </c>
      <c r="D400" s="470" t="s">
        <v>187</v>
      </c>
      <c r="E400" s="54">
        <f>'247-223 ВН доп '!G10+'247-223 ВН доп '!G11</f>
        <v>0</v>
      </c>
      <c r="F400" s="54">
        <f>'247-223 ВН доп '!J10+'247-223 ВН доп '!J11</f>
        <v>0</v>
      </c>
      <c r="G400" s="54">
        <f>'247-223 ВН доп '!M10+'247-223 ВН доп '!M11</f>
        <v>0</v>
      </c>
      <c r="H400" s="495"/>
      <c r="I400" s="495"/>
      <c r="J400" s="495"/>
      <c r="K400" s="495"/>
      <c r="L400" s="495"/>
      <c r="M400" s="495"/>
      <c r="N400" s="495"/>
    </row>
    <row r="401" spans="1:14" ht="25.5" customHeight="1" x14ac:dyDescent="0.2">
      <c r="A401" s="474" t="s">
        <v>339</v>
      </c>
      <c r="B401" s="470" t="s">
        <v>423</v>
      </c>
      <c r="C401" s="470" t="s">
        <v>424</v>
      </c>
      <c r="D401" s="470" t="s">
        <v>189</v>
      </c>
      <c r="E401" s="54">
        <f>'247-223 ВН доп '!G12</f>
        <v>0</v>
      </c>
      <c r="F401" s="54">
        <f>'247-223 ВН доп '!J12</f>
        <v>0</v>
      </c>
      <c r="G401" s="54">
        <f>'247-223 ВН доп '!M12</f>
        <v>0</v>
      </c>
      <c r="H401" s="495"/>
      <c r="I401" s="495"/>
      <c r="J401" s="495"/>
      <c r="K401" s="495"/>
      <c r="L401" s="495"/>
      <c r="M401" s="495"/>
      <c r="N401" s="495"/>
    </row>
    <row r="402" spans="1:14" ht="25.5" customHeight="1" x14ac:dyDescent="0.2">
      <c r="A402" s="480" t="s">
        <v>228</v>
      </c>
      <c r="B402" s="470" t="s">
        <v>109</v>
      </c>
      <c r="C402" s="470" t="s">
        <v>21</v>
      </c>
      <c r="D402" s="470"/>
      <c r="E402" s="473">
        <f>E403+E404+E405+E406+E407+E408+E409+E411+E413+E414+E420+E421+E423</f>
        <v>680800</v>
      </c>
      <c r="F402" s="473">
        <f>F403+F404+F405+F406+F407+F408+F409+F411+F413+F414+F420+F421+F423</f>
        <v>680800</v>
      </c>
      <c r="G402" s="473">
        <f>G403+G404+G405+G406+G407+G408+G409+G411+G413+G414+G420+G421+G423</f>
        <v>680800</v>
      </c>
      <c r="H402" s="495"/>
      <c r="I402" s="495"/>
      <c r="J402" s="495"/>
      <c r="K402" s="495"/>
      <c r="L402" s="495"/>
      <c r="M402" s="495"/>
      <c r="N402" s="495"/>
    </row>
    <row r="403" spans="1:14" ht="31.5" customHeight="1" x14ac:dyDescent="0.2">
      <c r="A403" s="474" t="s">
        <v>111</v>
      </c>
      <c r="B403" s="470" t="s">
        <v>112</v>
      </c>
      <c r="C403" s="470" t="s">
        <v>113</v>
      </c>
      <c r="D403" s="470" t="s">
        <v>114</v>
      </c>
      <c r="E403" s="54">
        <f>'111-211 безв'!E24</f>
        <v>0</v>
      </c>
      <c r="F403" s="54">
        <f>'111-211 безв'!F24</f>
        <v>0</v>
      </c>
      <c r="G403" s="54">
        <f>'111-211 безв'!G24</f>
        <v>0</v>
      </c>
      <c r="H403" s="495"/>
      <c r="I403" s="495"/>
      <c r="J403" s="495"/>
      <c r="K403" s="495"/>
      <c r="L403" s="495"/>
      <c r="M403" s="495"/>
      <c r="N403" s="495"/>
    </row>
    <row r="404" spans="1:14" ht="34.5" customHeight="1" x14ac:dyDescent="0.2">
      <c r="A404" s="474" t="s">
        <v>115</v>
      </c>
      <c r="B404" s="470" t="s">
        <v>116</v>
      </c>
      <c r="C404" s="470" t="s">
        <v>113</v>
      </c>
      <c r="D404" s="470" t="s">
        <v>117</v>
      </c>
      <c r="E404" s="54">
        <f>'111-266 безв'!E19</f>
        <v>0</v>
      </c>
      <c r="F404" s="54">
        <f>'111-266 безв'!F19</f>
        <v>0</v>
      </c>
      <c r="G404" s="54">
        <f>'111-266 безв'!G19</f>
        <v>0</v>
      </c>
      <c r="H404" s="495"/>
      <c r="I404" s="495"/>
      <c r="J404" s="495"/>
      <c r="K404" s="495"/>
      <c r="L404" s="495"/>
      <c r="M404" s="495"/>
      <c r="N404" s="495"/>
    </row>
    <row r="405" spans="1:14" ht="30.75" customHeight="1" x14ac:dyDescent="0.2">
      <c r="A405" s="474" t="s">
        <v>118</v>
      </c>
      <c r="B405" s="470" t="s">
        <v>119</v>
      </c>
      <c r="C405" s="470" t="s">
        <v>120</v>
      </c>
      <c r="D405" s="470" t="s">
        <v>121</v>
      </c>
      <c r="E405" s="54">
        <f>'112-212 безв'!E17</f>
        <v>0</v>
      </c>
      <c r="F405" s="54">
        <f>'112-212 безв'!F17</f>
        <v>0</v>
      </c>
      <c r="G405" s="54">
        <f>'112-212 безв'!G17</f>
        <v>0</v>
      </c>
      <c r="H405" s="495"/>
      <c r="I405" s="495"/>
      <c r="J405" s="495"/>
      <c r="K405" s="495"/>
      <c r="L405" s="495"/>
      <c r="M405" s="495"/>
      <c r="N405" s="495"/>
    </row>
    <row r="406" spans="1:14" s="481" customFormat="1" ht="39.75" customHeight="1" x14ac:dyDescent="0.2">
      <c r="A406" s="474" t="s">
        <v>122</v>
      </c>
      <c r="B406" s="470" t="s">
        <v>123</v>
      </c>
      <c r="C406" s="470" t="s">
        <v>120</v>
      </c>
      <c r="D406" s="470" t="s">
        <v>124</v>
      </c>
      <c r="E406" s="54">
        <f>'112-214 безв'!E17</f>
        <v>0</v>
      </c>
      <c r="F406" s="54">
        <f>'112-214 безв'!F17</f>
        <v>0</v>
      </c>
      <c r="G406" s="54">
        <f>'112-214 безв'!G17</f>
        <v>0</v>
      </c>
      <c r="H406" s="495"/>
      <c r="I406" s="495"/>
      <c r="J406" s="495"/>
      <c r="K406" s="495"/>
      <c r="L406" s="495"/>
      <c r="M406" s="495"/>
      <c r="N406" s="495"/>
    </row>
    <row r="407" spans="1:14" ht="25.5" customHeight="1" x14ac:dyDescent="0.2">
      <c r="A407" s="474" t="s">
        <v>125</v>
      </c>
      <c r="B407" s="470" t="s">
        <v>126</v>
      </c>
      <c r="C407" s="470" t="s">
        <v>120</v>
      </c>
      <c r="D407" s="470" t="s">
        <v>127</v>
      </c>
      <c r="E407" s="54">
        <f>'112-226 безв'!E17</f>
        <v>0</v>
      </c>
      <c r="F407" s="54">
        <f>'112-226 безв'!F17</f>
        <v>0</v>
      </c>
      <c r="G407" s="54">
        <f>'112-226 безв'!G17</f>
        <v>0</v>
      </c>
      <c r="H407" s="495"/>
      <c r="I407" s="495"/>
      <c r="J407" s="495"/>
      <c r="K407" s="495"/>
      <c r="L407" s="495"/>
      <c r="M407" s="495"/>
      <c r="N407" s="495"/>
    </row>
    <row r="408" spans="1:14" ht="25.5" customHeight="1" x14ac:dyDescent="0.2">
      <c r="A408" s="474" t="s">
        <v>115</v>
      </c>
      <c r="B408" s="470" t="s">
        <v>128</v>
      </c>
      <c r="C408" s="470" t="s">
        <v>120</v>
      </c>
      <c r="D408" s="470" t="s">
        <v>117</v>
      </c>
      <c r="E408" s="54">
        <f>'112-266 безв'!E17</f>
        <v>0</v>
      </c>
      <c r="F408" s="54">
        <f>'112-266 безв'!F17</f>
        <v>0</v>
      </c>
      <c r="G408" s="54">
        <f>'112-266 безв'!G17</f>
        <v>0</v>
      </c>
      <c r="H408" s="495"/>
      <c r="I408" s="495"/>
      <c r="J408" s="495"/>
      <c r="K408" s="495"/>
      <c r="L408" s="495"/>
      <c r="M408" s="495"/>
      <c r="N408" s="495"/>
    </row>
    <row r="409" spans="1:14" ht="40.5" customHeight="1" x14ac:dyDescent="0.2">
      <c r="A409" s="474" t="s">
        <v>131</v>
      </c>
      <c r="B409" s="470" t="s">
        <v>132</v>
      </c>
      <c r="C409" s="470" t="s">
        <v>133</v>
      </c>
      <c r="D409" s="470" t="s">
        <v>134</v>
      </c>
      <c r="E409" s="473">
        <f>'119-213  безв'!E19</f>
        <v>0</v>
      </c>
      <c r="F409" s="473">
        <f>'119-213  безв'!F19</f>
        <v>0</v>
      </c>
      <c r="G409" s="473">
        <f>'119-213  безв'!G19</f>
        <v>0</v>
      </c>
      <c r="H409" s="495"/>
      <c r="I409" s="495"/>
      <c r="J409" s="495"/>
      <c r="K409" s="495"/>
      <c r="L409" s="495"/>
      <c r="M409" s="495"/>
      <c r="N409" s="495"/>
    </row>
    <row r="410" spans="1:14" ht="27" customHeight="1" x14ac:dyDescent="0.2">
      <c r="A410" s="474" t="s">
        <v>135</v>
      </c>
      <c r="B410" s="470" t="s">
        <v>136</v>
      </c>
      <c r="C410" s="470" t="s">
        <v>133</v>
      </c>
      <c r="D410" s="470" t="s">
        <v>134</v>
      </c>
      <c r="E410" s="54">
        <f>'119-213  безв'!E13</f>
        <v>0</v>
      </c>
      <c r="F410" s="54">
        <f>'119-213  безв'!F13</f>
        <v>0</v>
      </c>
      <c r="G410" s="54">
        <f>'119-213  безв'!G13</f>
        <v>0</v>
      </c>
      <c r="H410" s="495"/>
      <c r="I410" s="495"/>
      <c r="J410" s="495"/>
      <c r="K410" s="495"/>
      <c r="L410" s="495"/>
      <c r="M410" s="495"/>
      <c r="N410" s="495"/>
    </row>
    <row r="411" spans="1:14" ht="25.5" customHeight="1" x14ac:dyDescent="0.2">
      <c r="A411" s="474" t="s">
        <v>137</v>
      </c>
      <c r="B411" s="470" t="s">
        <v>138</v>
      </c>
      <c r="C411" s="470" t="s">
        <v>133</v>
      </c>
      <c r="D411" s="470" t="s">
        <v>134</v>
      </c>
      <c r="E411" s="54">
        <f>'119-213  безв'!E14</f>
        <v>0</v>
      </c>
      <c r="F411" s="54">
        <f>'119-213  безв'!F14</f>
        <v>0</v>
      </c>
      <c r="G411" s="54">
        <f>'119-213  безв'!G14</f>
        <v>0</v>
      </c>
      <c r="H411" s="495"/>
      <c r="I411" s="495"/>
      <c r="J411" s="495"/>
      <c r="K411" s="495"/>
      <c r="L411" s="495"/>
      <c r="M411" s="495"/>
      <c r="N411" s="495"/>
    </row>
    <row r="412" spans="1:14" ht="25.5" customHeight="1" x14ac:dyDescent="0.2">
      <c r="A412" s="474" t="s">
        <v>125</v>
      </c>
      <c r="B412" s="470" t="s">
        <v>139</v>
      </c>
      <c r="C412" s="470" t="s">
        <v>133</v>
      </c>
      <c r="D412" s="470" t="s">
        <v>127</v>
      </c>
      <c r="E412" s="54">
        <f>'119-226 безв'!E19</f>
        <v>0</v>
      </c>
      <c r="F412" s="54">
        <f>'119-226 безв'!F19</f>
        <v>0</v>
      </c>
      <c r="G412" s="54">
        <f>'119-226 безв'!G19</f>
        <v>0</v>
      </c>
      <c r="H412" s="44"/>
      <c r="I412" s="483"/>
      <c r="J412" s="483"/>
      <c r="K412" s="483"/>
      <c r="L412" s="483"/>
      <c r="M412" s="483"/>
      <c r="N412" s="483"/>
    </row>
    <row r="413" spans="1:14" ht="25.5" customHeight="1" x14ac:dyDescent="0.2">
      <c r="A413" s="474" t="s">
        <v>140</v>
      </c>
      <c r="B413" s="470" t="s">
        <v>141</v>
      </c>
      <c r="C413" s="470" t="s">
        <v>142</v>
      </c>
      <c r="D413" s="470"/>
      <c r="E413" s="54">
        <v>0</v>
      </c>
      <c r="F413" s="54">
        <v>0</v>
      </c>
      <c r="G413" s="54">
        <v>0</v>
      </c>
      <c r="H413" s="495"/>
      <c r="I413" s="495"/>
      <c r="J413" s="495"/>
      <c r="K413" s="495"/>
      <c r="L413" s="495"/>
      <c r="M413" s="495"/>
      <c r="N413" s="495"/>
    </row>
    <row r="414" spans="1:14" ht="25.5" customHeight="1" x14ac:dyDescent="0.2">
      <c r="A414" s="474" t="s">
        <v>143</v>
      </c>
      <c r="B414" s="470" t="s">
        <v>144</v>
      </c>
      <c r="C414" s="470" t="s">
        <v>145</v>
      </c>
      <c r="D414" s="470"/>
      <c r="E414" s="473">
        <f>E415+E416+E417+E418+E419</f>
        <v>0</v>
      </c>
      <c r="F414" s="473">
        <f>F415+F416+F417+F418+F419</f>
        <v>0</v>
      </c>
      <c r="G414" s="473">
        <f>G415+G416+G417+G418+G419</f>
        <v>0</v>
      </c>
      <c r="H414" s="495"/>
      <c r="I414" s="495"/>
      <c r="J414" s="495"/>
      <c r="K414" s="495"/>
      <c r="L414" s="495"/>
      <c r="M414" s="495"/>
      <c r="N414" s="495"/>
    </row>
    <row r="415" spans="1:14" ht="25.5" customHeight="1" x14ac:dyDescent="0.2">
      <c r="A415" s="474" t="s">
        <v>146</v>
      </c>
      <c r="B415" s="470" t="s">
        <v>147</v>
      </c>
      <c r="C415" s="470" t="s">
        <v>148</v>
      </c>
      <c r="D415" s="470" t="s">
        <v>149</v>
      </c>
      <c r="E415" s="54">
        <f>'851-291 имущ безв'!E17</f>
        <v>0</v>
      </c>
      <c r="F415" s="54">
        <f>'851-291 имущ безв'!F17</f>
        <v>0</v>
      </c>
      <c r="G415" s="54">
        <f>'851-291 имущ безв'!G17</f>
        <v>0</v>
      </c>
      <c r="H415" s="495"/>
      <c r="I415" s="495"/>
      <c r="J415" s="495"/>
      <c r="K415" s="495"/>
      <c r="L415" s="495"/>
      <c r="M415" s="495"/>
      <c r="N415" s="495"/>
    </row>
    <row r="416" spans="1:14" ht="25.5" customHeight="1" x14ac:dyDescent="0.2">
      <c r="A416" s="474" t="s">
        <v>150</v>
      </c>
      <c r="B416" s="470" t="s">
        <v>151</v>
      </c>
      <c r="C416" s="470" t="s">
        <v>148</v>
      </c>
      <c r="D416" s="470" t="s">
        <v>149</v>
      </c>
      <c r="E416" s="54">
        <f>'851-291 земля безв'!E17</f>
        <v>0</v>
      </c>
      <c r="F416" s="54">
        <f>'851-291 земля безв'!F17</f>
        <v>0</v>
      </c>
      <c r="G416" s="54">
        <f>'851-291 земля безв'!G17</f>
        <v>0</v>
      </c>
      <c r="H416" s="495"/>
      <c r="I416" s="495"/>
      <c r="J416" s="495"/>
      <c r="K416" s="495"/>
      <c r="L416" s="495"/>
      <c r="M416" s="495"/>
      <c r="N416" s="495"/>
    </row>
    <row r="417" spans="1:14" ht="25.5" customHeight="1" x14ac:dyDescent="0.2">
      <c r="A417" s="474" t="s">
        <v>152</v>
      </c>
      <c r="B417" s="470" t="s">
        <v>153</v>
      </c>
      <c r="C417" s="470" t="s">
        <v>154</v>
      </c>
      <c r="D417" s="470" t="s">
        <v>149</v>
      </c>
      <c r="E417" s="54">
        <f>'852-291 транс безв'!E17</f>
        <v>0</v>
      </c>
      <c r="F417" s="54">
        <f>'852-291 транс безв'!F17</f>
        <v>0</v>
      </c>
      <c r="G417" s="54">
        <f>'852-291 транс безв'!G17</f>
        <v>0</v>
      </c>
      <c r="H417" s="495"/>
      <c r="I417" s="495"/>
      <c r="J417" s="495"/>
      <c r="K417" s="495"/>
      <c r="L417" s="495"/>
      <c r="M417" s="495"/>
      <c r="N417" s="495"/>
    </row>
    <row r="418" spans="1:14" ht="25.5" customHeight="1" x14ac:dyDescent="0.2">
      <c r="A418" s="474" t="s">
        <v>155</v>
      </c>
      <c r="B418" s="470" t="s">
        <v>153</v>
      </c>
      <c r="C418" s="470" t="s">
        <v>154</v>
      </c>
      <c r="D418" s="470" t="s">
        <v>149</v>
      </c>
      <c r="E418" s="54">
        <f>'852-291пошл безв'!E17</f>
        <v>0</v>
      </c>
      <c r="F418" s="54">
        <f>'852-291пошл безв'!F17</f>
        <v>0</v>
      </c>
      <c r="G418" s="54">
        <f>'852-291пошл безв'!G17</f>
        <v>0</v>
      </c>
      <c r="H418" s="495"/>
      <c r="I418" s="495"/>
      <c r="J418" s="495"/>
      <c r="K418" s="495"/>
      <c r="L418" s="495"/>
      <c r="M418" s="495"/>
      <c r="N418" s="495"/>
    </row>
    <row r="419" spans="1:14" ht="41.25" customHeight="1" x14ac:dyDescent="0.2">
      <c r="A419" s="474" t="s">
        <v>156</v>
      </c>
      <c r="B419" s="470" t="s">
        <v>157</v>
      </c>
      <c r="C419" s="470" t="s">
        <v>158</v>
      </c>
      <c r="D419" s="470" t="s">
        <v>149</v>
      </c>
      <c r="E419" s="54">
        <f>'853-291негатив безв'!E17</f>
        <v>0</v>
      </c>
      <c r="F419" s="54">
        <f>'853-291негатив безв'!F17</f>
        <v>0</v>
      </c>
      <c r="G419" s="54">
        <f>'853-291негатив безв'!G17</f>
        <v>0</v>
      </c>
      <c r="H419" s="495"/>
      <c r="I419" s="495"/>
      <c r="J419" s="495"/>
      <c r="K419" s="495"/>
      <c r="L419" s="495"/>
      <c r="M419" s="495"/>
      <c r="N419" s="495"/>
    </row>
    <row r="420" spans="1:14" ht="33" customHeight="1" x14ac:dyDescent="0.2">
      <c r="A420" s="474" t="s">
        <v>159</v>
      </c>
      <c r="B420" s="470" t="s">
        <v>160</v>
      </c>
      <c r="C420" s="470" t="s">
        <v>21</v>
      </c>
      <c r="D420" s="470"/>
      <c r="E420" s="54">
        <v>0</v>
      </c>
      <c r="F420" s="54">
        <v>0</v>
      </c>
      <c r="G420" s="54">
        <v>0</v>
      </c>
      <c r="H420" s="495"/>
      <c r="I420" s="495"/>
      <c r="J420" s="495"/>
      <c r="K420" s="495"/>
      <c r="L420" s="495"/>
      <c r="M420" s="495"/>
      <c r="N420" s="495"/>
    </row>
    <row r="421" spans="1:14" ht="36.75" customHeight="1" x14ac:dyDescent="0.2">
      <c r="A421" s="474" t="s">
        <v>161</v>
      </c>
      <c r="B421" s="470" t="s">
        <v>162</v>
      </c>
      <c r="C421" s="470" t="s">
        <v>21</v>
      </c>
      <c r="D421" s="470"/>
      <c r="E421" s="473">
        <v>600000</v>
      </c>
      <c r="F421" s="473">
        <v>600000</v>
      </c>
      <c r="G421" s="473">
        <v>600000</v>
      </c>
      <c r="H421" s="495"/>
      <c r="I421" s="495"/>
      <c r="J421" s="495"/>
      <c r="K421" s="495"/>
      <c r="L421" s="495"/>
      <c r="M421" s="495"/>
      <c r="N421" s="495"/>
    </row>
    <row r="422" spans="1:14" ht="46.5" customHeight="1" x14ac:dyDescent="0.2">
      <c r="A422" s="474" t="s">
        <v>163</v>
      </c>
      <c r="B422" s="470" t="s">
        <v>164</v>
      </c>
      <c r="C422" s="470" t="s">
        <v>165</v>
      </c>
      <c r="D422" s="470"/>
      <c r="E422" s="54">
        <v>0</v>
      </c>
      <c r="F422" s="54">
        <v>0</v>
      </c>
      <c r="G422" s="54">
        <v>0</v>
      </c>
      <c r="H422" s="495"/>
      <c r="I422" s="495"/>
      <c r="J422" s="495"/>
      <c r="K422" s="495"/>
      <c r="L422" s="495"/>
      <c r="M422" s="495"/>
      <c r="N422" s="495"/>
    </row>
    <row r="423" spans="1:14" ht="25.5" customHeight="1" x14ac:dyDescent="0.2">
      <c r="A423" s="488" t="s">
        <v>329</v>
      </c>
      <c r="B423" s="470" t="s">
        <v>167</v>
      </c>
      <c r="C423" s="470" t="s">
        <v>21</v>
      </c>
      <c r="D423" s="470"/>
      <c r="E423" s="473">
        <f>E424+E425+E426+E427</f>
        <v>80800</v>
      </c>
      <c r="F423" s="473">
        <f t="shared" ref="F423:G423" si="14">F424+F425+F426+F427</f>
        <v>80800</v>
      </c>
      <c r="G423" s="473">
        <f t="shared" si="14"/>
        <v>80800</v>
      </c>
      <c r="H423" s="495"/>
      <c r="I423" s="495"/>
      <c r="J423" s="495"/>
      <c r="K423" s="495"/>
      <c r="L423" s="495"/>
      <c r="M423" s="495"/>
      <c r="N423" s="495"/>
    </row>
    <row r="424" spans="1:14" ht="41.25" customHeight="1" x14ac:dyDescent="0.2">
      <c r="A424" s="474" t="s">
        <v>426</v>
      </c>
      <c r="B424" s="470" t="s">
        <v>168</v>
      </c>
      <c r="C424" s="470" t="s">
        <v>169</v>
      </c>
      <c r="D424" s="470"/>
      <c r="E424" s="54">
        <v>0</v>
      </c>
      <c r="F424" s="54">
        <v>0</v>
      </c>
      <c r="G424" s="54">
        <v>0</v>
      </c>
      <c r="H424" s="495"/>
      <c r="I424" s="495"/>
      <c r="J424" s="495"/>
      <c r="K424" s="495"/>
      <c r="L424" s="495"/>
      <c r="M424" s="495"/>
      <c r="N424" s="495"/>
    </row>
    <row r="425" spans="1:14" ht="31.5" customHeight="1" x14ac:dyDescent="0.2">
      <c r="A425" s="474" t="s">
        <v>170</v>
      </c>
      <c r="B425" s="470" t="s">
        <v>171</v>
      </c>
      <c r="C425" s="470" t="s">
        <v>172</v>
      </c>
      <c r="D425" s="470"/>
      <c r="E425" s="54">
        <v>0</v>
      </c>
      <c r="F425" s="54">
        <v>0</v>
      </c>
      <c r="G425" s="54">
        <v>0</v>
      </c>
      <c r="H425" s="495"/>
      <c r="I425" s="495"/>
      <c r="J425" s="495"/>
      <c r="K425" s="495"/>
      <c r="L425" s="495"/>
      <c r="M425" s="495"/>
      <c r="N425" s="495"/>
    </row>
    <row r="426" spans="1:14" ht="42" customHeight="1" x14ac:dyDescent="0.2">
      <c r="A426" s="474" t="s">
        <v>173</v>
      </c>
      <c r="B426" s="470" t="s">
        <v>174</v>
      </c>
      <c r="C426" s="470" t="s">
        <v>175</v>
      </c>
      <c r="D426" s="470"/>
      <c r="E426" s="54">
        <v>0</v>
      </c>
      <c r="F426" s="54">
        <v>0</v>
      </c>
      <c r="G426" s="54">
        <v>0</v>
      </c>
      <c r="H426" s="495"/>
      <c r="I426" s="495"/>
      <c r="J426" s="495"/>
      <c r="K426" s="495"/>
      <c r="L426" s="495"/>
      <c r="M426" s="495"/>
      <c r="N426" s="495"/>
    </row>
    <row r="427" spans="1:14" ht="25.5" customHeight="1" x14ac:dyDescent="0.2">
      <c r="A427" s="474" t="s">
        <v>378</v>
      </c>
      <c r="B427" s="470" t="s">
        <v>176</v>
      </c>
      <c r="C427" s="470" t="s">
        <v>177</v>
      </c>
      <c r="D427" s="470"/>
      <c r="E427" s="473">
        <f>E428+E429+E430+E433+E434+E435+E436+E437+E438+E439+E440</f>
        <v>80800</v>
      </c>
      <c r="F427" s="473">
        <f t="shared" ref="F427:G427" si="15">F428+F429+F430+F433+F434+F435+F436+F437+F438+F439+F440</f>
        <v>80800</v>
      </c>
      <c r="G427" s="473">
        <f t="shared" si="15"/>
        <v>80800</v>
      </c>
      <c r="H427" s="495"/>
      <c r="I427" s="495"/>
      <c r="J427" s="495"/>
      <c r="K427" s="495"/>
      <c r="L427" s="495"/>
      <c r="M427" s="495"/>
      <c r="N427" s="495"/>
    </row>
    <row r="428" spans="1:14" ht="25.5" customHeight="1" x14ac:dyDescent="0.2">
      <c r="A428" s="474" t="s">
        <v>178</v>
      </c>
      <c r="B428" s="470" t="s">
        <v>176</v>
      </c>
      <c r="C428" s="470" t="s">
        <v>177</v>
      </c>
      <c r="D428" s="470" t="s">
        <v>179</v>
      </c>
      <c r="E428" s="54">
        <f>'244-221 безв'!B35</f>
        <v>0</v>
      </c>
      <c r="F428" s="54">
        <f>'244-221 безв'!C35</f>
        <v>0</v>
      </c>
      <c r="G428" s="54">
        <f>'244-221 безв'!D35</f>
        <v>0</v>
      </c>
      <c r="H428" s="495"/>
      <c r="I428" s="495"/>
      <c r="J428" s="495"/>
      <c r="K428" s="495"/>
      <c r="L428" s="495"/>
      <c r="M428" s="495"/>
      <c r="N428" s="495"/>
    </row>
    <row r="429" spans="1:14" ht="25.5" customHeight="1" x14ac:dyDescent="0.2">
      <c r="A429" s="474" t="s">
        <v>180</v>
      </c>
      <c r="B429" s="470" t="s">
        <v>176</v>
      </c>
      <c r="C429" s="470" t="s">
        <v>177</v>
      </c>
      <c r="D429" s="470" t="s">
        <v>181</v>
      </c>
      <c r="E429" s="54">
        <f>'244-222 безв'!E21</f>
        <v>0</v>
      </c>
      <c r="F429" s="54">
        <f>'244-222 безв'!F21</f>
        <v>0</v>
      </c>
      <c r="G429" s="54">
        <f>'244-222 безв'!G21</f>
        <v>0</v>
      </c>
      <c r="H429" s="495"/>
      <c r="I429" s="495"/>
      <c r="J429" s="495"/>
      <c r="K429" s="495"/>
      <c r="L429" s="495"/>
      <c r="M429" s="495"/>
      <c r="N429" s="495"/>
    </row>
    <row r="430" spans="1:14" ht="25.5" customHeight="1" x14ac:dyDescent="0.2">
      <c r="A430" s="474" t="s">
        <v>182</v>
      </c>
      <c r="B430" s="470" t="s">
        <v>176</v>
      </c>
      <c r="C430" s="470" t="s">
        <v>177</v>
      </c>
      <c r="D430" s="470" t="s">
        <v>183</v>
      </c>
      <c r="E430" s="473">
        <f>E431+E432</f>
        <v>0</v>
      </c>
      <c r="F430" s="473">
        <f>F431+F432</f>
        <v>0</v>
      </c>
      <c r="G430" s="473">
        <f>G431+G432</f>
        <v>0</v>
      </c>
      <c r="H430" s="495"/>
      <c r="I430" s="495"/>
      <c r="J430" s="495"/>
      <c r="K430" s="495"/>
      <c r="L430" s="495"/>
      <c r="M430" s="495"/>
      <c r="N430" s="495"/>
    </row>
    <row r="431" spans="1:14" ht="25.5" customHeight="1" x14ac:dyDescent="0.2">
      <c r="A431" s="474" t="s">
        <v>340</v>
      </c>
      <c r="B431" s="470" t="s">
        <v>190</v>
      </c>
      <c r="C431" s="470" t="s">
        <v>177</v>
      </c>
      <c r="D431" s="470" t="s">
        <v>191</v>
      </c>
      <c r="E431" s="54">
        <f>'244-223 ВН доп '!G9+'244-223 ВН доп '!G10</f>
        <v>0</v>
      </c>
      <c r="F431" s="54">
        <f>'244-223 ВН доп '!J9+'244-223 ВН доп '!J10</f>
        <v>0</v>
      </c>
      <c r="G431" s="54">
        <f>'244-223 ВН доп '!M9+'244-223 ВН доп '!M10</f>
        <v>0</v>
      </c>
      <c r="H431" s="495"/>
      <c r="I431" s="495"/>
      <c r="J431" s="495"/>
      <c r="K431" s="495"/>
      <c r="L431" s="495"/>
      <c r="M431" s="495"/>
      <c r="N431" s="495"/>
    </row>
    <row r="432" spans="1:14" ht="25.5" customHeight="1" x14ac:dyDescent="0.2">
      <c r="A432" s="474" t="s">
        <v>341</v>
      </c>
      <c r="B432" s="470" t="s">
        <v>192</v>
      </c>
      <c r="C432" s="470" t="s">
        <v>177</v>
      </c>
      <c r="D432" s="470" t="s">
        <v>193</v>
      </c>
      <c r="E432" s="54">
        <f>'244-223 ВН доп '!G11</f>
        <v>0</v>
      </c>
      <c r="F432" s="54">
        <f>'244-223 ВН доп '!J11</f>
        <v>0</v>
      </c>
      <c r="G432" s="54">
        <f>'244-223 ВН доп '!M11</f>
        <v>0</v>
      </c>
      <c r="H432" s="495"/>
      <c r="I432" s="495"/>
      <c r="J432" s="495"/>
      <c r="K432" s="495"/>
      <c r="L432" s="495"/>
      <c r="M432" s="495"/>
      <c r="N432" s="495"/>
    </row>
    <row r="433" spans="1:14" ht="40.5" customHeight="1" x14ac:dyDescent="0.2">
      <c r="A433" s="474" t="s">
        <v>194</v>
      </c>
      <c r="B433" s="470" t="s">
        <v>176</v>
      </c>
      <c r="C433" s="470" t="s">
        <v>177</v>
      </c>
      <c r="D433" s="470" t="s">
        <v>195</v>
      </c>
      <c r="E433" s="54">
        <f>'244-224 безв'!E16</f>
        <v>0</v>
      </c>
      <c r="F433" s="54">
        <f>'244-224 безв'!F16</f>
        <v>0</v>
      </c>
      <c r="G433" s="54">
        <f>'244-224 безв'!G16</f>
        <v>0</v>
      </c>
      <c r="H433" s="495"/>
      <c r="I433" s="495"/>
      <c r="J433" s="495"/>
      <c r="K433" s="495"/>
      <c r="L433" s="495"/>
      <c r="M433" s="495"/>
      <c r="N433" s="495"/>
    </row>
    <row r="434" spans="1:14" ht="25.5" customHeight="1" x14ac:dyDescent="0.2">
      <c r="A434" s="474" t="s">
        <v>196</v>
      </c>
      <c r="B434" s="470" t="s">
        <v>176</v>
      </c>
      <c r="C434" s="470" t="s">
        <v>177</v>
      </c>
      <c r="D434" s="470" t="s">
        <v>197</v>
      </c>
      <c r="E434" s="54">
        <f>'244-225 безв'!E42</f>
        <v>0</v>
      </c>
      <c r="F434" s="54">
        <f>'244-225 безв'!F42</f>
        <v>0</v>
      </c>
      <c r="G434" s="54">
        <f>'244-225 безв'!G42</f>
        <v>0</v>
      </c>
      <c r="H434" s="495"/>
      <c r="I434" s="495"/>
      <c r="J434" s="495"/>
      <c r="K434" s="495"/>
      <c r="L434" s="495"/>
      <c r="M434" s="495"/>
      <c r="N434" s="495"/>
    </row>
    <row r="435" spans="1:14" ht="25.5" customHeight="1" x14ac:dyDescent="0.2">
      <c r="A435" s="474" t="s">
        <v>125</v>
      </c>
      <c r="B435" s="470" t="s">
        <v>176</v>
      </c>
      <c r="C435" s="470" t="s">
        <v>177</v>
      </c>
      <c r="D435" s="470" t="s">
        <v>127</v>
      </c>
      <c r="E435" s="54">
        <f>'244-226 безв'!E42</f>
        <v>40000</v>
      </c>
      <c r="F435" s="54">
        <f>'244-226 безв'!F42</f>
        <v>40000</v>
      </c>
      <c r="G435" s="54">
        <f>'244-226 безв'!G42</f>
        <v>40000</v>
      </c>
      <c r="H435" s="495"/>
      <c r="I435" s="495"/>
      <c r="J435" s="495"/>
      <c r="K435" s="495"/>
      <c r="L435" s="495"/>
      <c r="M435" s="495"/>
      <c r="N435" s="495"/>
    </row>
    <row r="436" spans="1:14" ht="25.5" customHeight="1" x14ac:dyDescent="0.2">
      <c r="A436" s="474" t="s">
        <v>198</v>
      </c>
      <c r="B436" s="470" t="s">
        <v>176</v>
      </c>
      <c r="C436" s="470" t="s">
        <v>177</v>
      </c>
      <c r="D436" s="470" t="s">
        <v>199</v>
      </c>
      <c r="E436" s="54">
        <f>'244-227 безв'!E42</f>
        <v>0</v>
      </c>
      <c r="F436" s="54">
        <f>'244-227 безв'!F42</f>
        <v>0</v>
      </c>
      <c r="G436" s="54">
        <f>'244-227 безв'!G42</f>
        <v>0</v>
      </c>
      <c r="H436" s="495"/>
      <c r="I436" s="495"/>
      <c r="J436" s="495"/>
      <c r="K436" s="495"/>
      <c r="L436" s="495"/>
      <c r="M436" s="495"/>
      <c r="N436" s="495"/>
    </row>
    <row r="437" spans="1:14" ht="25.5" customHeight="1" x14ac:dyDescent="0.2">
      <c r="A437" s="474" t="s">
        <v>200</v>
      </c>
      <c r="B437" s="470" t="s">
        <v>176</v>
      </c>
      <c r="C437" s="470" t="s">
        <v>177</v>
      </c>
      <c r="D437" s="470" t="s">
        <v>201</v>
      </c>
      <c r="E437" s="54">
        <f>'244-228 безв'!E42</f>
        <v>0</v>
      </c>
      <c r="F437" s="54">
        <f>'244-228 безв'!F42</f>
        <v>0</v>
      </c>
      <c r="G437" s="54">
        <f>'244-228 безв'!G42</f>
        <v>0</v>
      </c>
      <c r="H437" s="44"/>
      <c r="I437" s="483"/>
      <c r="J437" s="483"/>
      <c r="K437" s="483"/>
      <c r="L437" s="483"/>
      <c r="M437" s="483"/>
      <c r="N437" s="483"/>
    </row>
    <row r="438" spans="1:14" ht="33" customHeight="1" x14ac:dyDescent="0.2">
      <c r="A438" s="474" t="s">
        <v>202</v>
      </c>
      <c r="B438" s="470" t="s">
        <v>176</v>
      </c>
      <c r="C438" s="470" t="s">
        <v>177</v>
      </c>
      <c r="D438" s="470" t="s">
        <v>203</v>
      </c>
      <c r="E438" s="54">
        <f>'244-229 безв'!E42</f>
        <v>0</v>
      </c>
      <c r="F438" s="54">
        <f>'244-229 безв'!F42</f>
        <v>0</v>
      </c>
      <c r="G438" s="54">
        <f>'244-229 безв'!G42</f>
        <v>0</v>
      </c>
      <c r="H438" s="495"/>
      <c r="I438" s="495"/>
      <c r="J438" s="495"/>
      <c r="K438" s="495"/>
      <c r="L438" s="495"/>
      <c r="M438" s="495"/>
      <c r="N438" s="495"/>
    </row>
    <row r="439" spans="1:14" ht="25.5" customHeight="1" x14ac:dyDescent="0.2">
      <c r="A439" s="474" t="s">
        <v>204</v>
      </c>
      <c r="B439" s="470" t="s">
        <v>176</v>
      </c>
      <c r="C439" s="470" t="s">
        <v>177</v>
      </c>
      <c r="D439" s="470" t="s">
        <v>205</v>
      </c>
      <c r="E439" s="54">
        <f>'244-310 безв'!E42</f>
        <v>0</v>
      </c>
      <c r="F439" s="54">
        <f>'244-310 безв'!F42</f>
        <v>0</v>
      </c>
      <c r="G439" s="54">
        <f>'244-310 безв'!G42</f>
        <v>0</v>
      </c>
      <c r="H439" s="495"/>
      <c r="I439" s="495"/>
      <c r="J439" s="495"/>
      <c r="K439" s="495"/>
      <c r="L439" s="495"/>
      <c r="M439" s="495"/>
      <c r="N439" s="495"/>
    </row>
    <row r="440" spans="1:14" ht="25.5" customHeight="1" x14ac:dyDescent="0.2">
      <c r="A440" s="474" t="s">
        <v>206</v>
      </c>
      <c r="B440" s="470" t="s">
        <v>176</v>
      </c>
      <c r="C440" s="470" t="s">
        <v>177</v>
      </c>
      <c r="D440" s="470" t="s">
        <v>207</v>
      </c>
      <c r="E440" s="473">
        <f>E441+E442+E443+E444+E445+E446+E447+E448+E449</f>
        <v>40800</v>
      </c>
      <c r="F440" s="473">
        <f>F441+F442+F443+F444+F445+F446+F447+F448+F449</f>
        <v>40800</v>
      </c>
      <c r="G440" s="473">
        <f>G441+G442+G443+G444+G445+G446+G447+G448+G449</f>
        <v>40800</v>
      </c>
      <c r="H440" s="495"/>
      <c r="I440" s="495"/>
      <c r="J440" s="495"/>
      <c r="K440" s="495"/>
      <c r="L440" s="495"/>
      <c r="M440" s="495"/>
      <c r="N440" s="495"/>
    </row>
    <row r="441" spans="1:14" ht="30" customHeight="1" x14ac:dyDescent="0.2">
      <c r="A441" s="474" t="s">
        <v>208</v>
      </c>
      <c r="B441" s="470" t="s">
        <v>176</v>
      </c>
      <c r="C441" s="470" t="s">
        <v>177</v>
      </c>
      <c r="D441" s="470" t="s">
        <v>209</v>
      </c>
      <c r="E441" s="54">
        <f>'244-341 безв'!E15</f>
        <v>0</v>
      </c>
      <c r="F441" s="54">
        <f>'244-341 безв'!F15</f>
        <v>0</v>
      </c>
      <c r="G441" s="54">
        <f>'244-341 безв'!G15</f>
        <v>0</v>
      </c>
      <c r="H441" s="495"/>
      <c r="I441" s="495"/>
      <c r="J441" s="495"/>
      <c r="K441" s="495"/>
      <c r="L441" s="495"/>
      <c r="M441" s="495"/>
      <c r="N441" s="495"/>
    </row>
    <row r="442" spans="1:14" ht="25.5" customHeight="1" x14ac:dyDescent="0.2">
      <c r="A442" s="474" t="s">
        <v>210</v>
      </c>
      <c r="B442" s="470" t="s">
        <v>176</v>
      </c>
      <c r="C442" s="470" t="s">
        <v>177</v>
      </c>
      <c r="D442" s="470" t="s">
        <v>211</v>
      </c>
      <c r="E442" s="54">
        <f>'244-342 безв'!E13</f>
        <v>0</v>
      </c>
      <c r="F442" s="54">
        <f>'244-342 безв'!F13</f>
        <v>0</v>
      </c>
      <c r="G442" s="54">
        <f>'244-342 безв'!G13</f>
        <v>0</v>
      </c>
      <c r="H442" s="495"/>
      <c r="I442" s="495"/>
      <c r="J442" s="495"/>
      <c r="K442" s="495"/>
      <c r="L442" s="495"/>
      <c r="M442" s="495"/>
      <c r="N442" s="495"/>
    </row>
    <row r="443" spans="1:14" ht="25.5" customHeight="1" x14ac:dyDescent="0.2">
      <c r="A443" s="474" t="s">
        <v>212</v>
      </c>
      <c r="B443" s="470" t="s">
        <v>176</v>
      </c>
      <c r="C443" s="470" t="s">
        <v>177</v>
      </c>
      <c r="D443" s="470" t="s">
        <v>213</v>
      </c>
      <c r="E443" s="54">
        <f>'244-343 безв'!E42</f>
        <v>0</v>
      </c>
      <c r="F443" s="54">
        <f>'244-343 безв'!F42</f>
        <v>0</v>
      </c>
      <c r="G443" s="54">
        <f>'244-343 безв'!G42</f>
        <v>0</v>
      </c>
      <c r="H443" s="495"/>
      <c r="I443" s="495"/>
      <c r="J443" s="495"/>
      <c r="K443" s="495"/>
      <c r="L443" s="495"/>
      <c r="M443" s="495"/>
      <c r="N443" s="495"/>
    </row>
    <row r="444" spans="1:14" ht="25.5" customHeight="1" x14ac:dyDescent="0.2">
      <c r="A444" s="474" t="s">
        <v>214</v>
      </c>
      <c r="B444" s="470" t="s">
        <v>176</v>
      </c>
      <c r="C444" s="470" t="s">
        <v>177</v>
      </c>
      <c r="D444" s="470" t="s">
        <v>215</v>
      </c>
      <c r="E444" s="54">
        <f>'244-344 безв'!E42</f>
        <v>0</v>
      </c>
      <c r="F444" s="54">
        <f>'244-344 безв'!F42</f>
        <v>0</v>
      </c>
      <c r="G444" s="54">
        <f>'244-344 безв'!G42</f>
        <v>0</v>
      </c>
      <c r="H444" s="495"/>
      <c r="I444" s="495"/>
      <c r="J444" s="495"/>
      <c r="K444" s="495"/>
      <c r="L444" s="495"/>
      <c r="M444" s="495"/>
      <c r="N444" s="495"/>
    </row>
    <row r="445" spans="1:14" ht="25.5" customHeight="1" x14ac:dyDescent="0.2">
      <c r="A445" s="474" t="s">
        <v>216</v>
      </c>
      <c r="B445" s="470" t="s">
        <v>176</v>
      </c>
      <c r="C445" s="470" t="s">
        <v>177</v>
      </c>
      <c r="D445" s="470" t="s">
        <v>217</v>
      </c>
      <c r="E445" s="54">
        <f>'244-345 безв'!E42</f>
        <v>0</v>
      </c>
      <c r="F445" s="54">
        <f>'244-345 безв'!F42</f>
        <v>0</v>
      </c>
      <c r="G445" s="54">
        <f>'244-345 безв'!G42</f>
        <v>0</v>
      </c>
      <c r="H445" s="495"/>
      <c r="I445" s="495"/>
      <c r="J445" s="495"/>
      <c r="K445" s="495"/>
      <c r="L445" s="495"/>
      <c r="M445" s="495"/>
      <c r="N445" s="495"/>
    </row>
    <row r="446" spans="1:14" ht="33" customHeight="1" x14ac:dyDescent="0.2">
      <c r="A446" s="474" t="s">
        <v>229</v>
      </c>
      <c r="B446" s="470" t="s">
        <v>176</v>
      </c>
      <c r="C446" s="470" t="s">
        <v>177</v>
      </c>
      <c r="D446" s="470" t="s">
        <v>219</v>
      </c>
      <c r="E446" s="54">
        <f>'244-346 без'!E42</f>
        <v>40800</v>
      </c>
      <c r="F446" s="54">
        <f>'244-346 без'!F42</f>
        <v>40800</v>
      </c>
      <c r="G446" s="54">
        <f>'244-346 без'!G42</f>
        <v>40800</v>
      </c>
      <c r="H446" s="495"/>
      <c r="I446" s="495"/>
      <c r="J446" s="495"/>
      <c r="K446" s="495"/>
      <c r="L446" s="495"/>
      <c r="M446" s="495"/>
      <c r="N446" s="495"/>
    </row>
    <row r="447" spans="1:14" ht="25.5" customHeight="1" x14ac:dyDescent="0.2">
      <c r="A447" s="474" t="s">
        <v>220</v>
      </c>
      <c r="B447" s="470" t="s">
        <v>176</v>
      </c>
      <c r="C447" s="470" t="s">
        <v>177</v>
      </c>
      <c r="D447" s="470" t="s">
        <v>221</v>
      </c>
      <c r="E447" s="54">
        <f>'244-349 безв'!E42</f>
        <v>0</v>
      </c>
      <c r="F447" s="54">
        <f>'244-349 безв'!F42</f>
        <v>0</v>
      </c>
      <c r="G447" s="54">
        <f>'244-349 безв'!G42</f>
        <v>0</v>
      </c>
      <c r="H447" s="495"/>
      <c r="I447" s="495"/>
      <c r="J447" s="495"/>
      <c r="K447" s="495"/>
      <c r="L447" s="495"/>
      <c r="M447" s="495"/>
      <c r="N447" s="495"/>
    </row>
    <row r="448" spans="1:14" ht="40.5" customHeight="1" x14ac:dyDescent="0.2">
      <c r="A448" s="474" t="s">
        <v>222</v>
      </c>
      <c r="B448" s="470" t="s">
        <v>176</v>
      </c>
      <c r="C448" s="470" t="s">
        <v>177</v>
      </c>
      <c r="D448" s="470" t="s">
        <v>223</v>
      </c>
      <c r="E448" s="54">
        <f>'244-352 безв'!E42</f>
        <v>0</v>
      </c>
      <c r="F448" s="54">
        <f>'244-352 безв'!F42</f>
        <v>0</v>
      </c>
      <c r="G448" s="54">
        <f>'244-352 безв'!G42</f>
        <v>0</v>
      </c>
      <c r="H448" s="495"/>
      <c r="I448" s="495"/>
      <c r="J448" s="495"/>
      <c r="K448" s="495"/>
      <c r="L448" s="495"/>
      <c r="M448" s="495"/>
      <c r="N448" s="495"/>
    </row>
    <row r="449" spans="1:14" ht="41.25" customHeight="1" x14ac:dyDescent="0.2">
      <c r="A449" s="474" t="s">
        <v>224</v>
      </c>
      <c r="B449" s="470" t="s">
        <v>176</v>
      </c>
      <c r="C449" s="470" t="s">
        <v>177</v>
      </c>
      <c r="D449" s="470" t="s">
        <v>225</v>
      </c>
      <c r="E449" s="54">
        <f>'244-353 безв'!E42</f>
        <v>0</v>
      </c>
      <c r="F449" s="54">
        <f>'244-353 безв'!F42</f>
        <v>0</v>
      </c>
      <c r="G449" s="54">
        <f>'244-353 безв'!G42</f>
        <v>0</v>
      </c>
      <c r="H449" s="495"/>
      <c r="I449" s="495"/>
      <c r="J449" s="495"/>
      <c r="K449" s="495"/>
      <c r="L449" s="495"/>
      <c r="M449" s="495"/>
      <c r="N449" s="495"/>
    </row>
    <row r="450" spans="1:14" ht="49.5" customHeight="1" x14ac:dyDescent="0.2">
      <c r="A450" s="474" t="s">
        <v>418</v>
      </c>
      <c r="B450" s="470" t="s">
        <v>245</v>
      </c>
      <c r="C450" s="470" t="s">
        <v>419</v>
      </c>
      <c r="D450" s="470"/>
      <c r="E450" s="54"/>
      <c r="F450" s="54"/>
      <c r="G450" s="54"/>
      <c r="H450" s="484"/>
      <c r="I450" s="485"/>
      <c r="J450" s="485"/>
      <c r="K450" s="485"/>
      <c r="L450" s="485"/>
      <c r="M450" s="485"/>
      <c r="N450" s="486"/>
    </row>
    <row r="451" spans="1:14" ht="25.5" customHeight="1" x14ac:dyDescent="0.2">
      <c r="A451" s="474" t="s">
        <v>425</v>
      </c>
      <c r="B451" s="470" t="s">
        <v>420</v>
      </c>
      <c r="C451" s="470" t="s">
        <v>424</v>
      </c>
      <c r="D451" s="470" t="s">
        <v>183</v>
      </c>
      <c r="E451" s="473">
        <f>E452+E453+E454</f>
        <v>0</v>
      </c>
      <c r="F451" s="473">
        <f>F452+F453+F454</f>
        <v>0</v>
      </c>
      <c r="G451" s="473">
        <f>G452+G453+G454</f>
        <v>0</v>
      </c>
      <c r="H451" s="501"/>
      <c r="I451" s="502"/>
      <c r="J451" s="502"/>
      <c r="K451" s="502"/>
      <c r="L451" s="502"/>
      <c r="M451" s="502"/>
      <c r="N451" s="503"/>
    </row>
    <row r="452" spans="1:14" ht="25.5" customHeight="1" x14ac:dyDescent="0.2">
      <c r="A452" s="474" t="s">
        <v>337</v>
      </c>
      <c r="B452" s="470" t="s">
        <v>421</v>
      </c>
      <c r="C452" s="470" t="s">
        <v>424</v>
      </c>
      <c r="D452" s="470" t="s">
        <v>185</v>
      </c>
      <c r="E452" s="54">
        <f>'247-223 безв'!G9</f>
        <v>0</v>
      </c>
      <c r="F452" s="54">
        <f>'247-223 безв'!J9</f>
        <v>0</v>
      </c>
      <c r="G452" s="54">
        <f>'247-223 безв'!M9</f>
        <v>0</v>
      </c>
      <c r="H452" s="495"/>
      <c r="I452" s="495"/>
      <c r="J452" s="495"/>
      <c r="K452" s="495"/>
      <c r="L452" s="495"/>
      <c r="M452" s="495"/>
      <c r="N452" s="495"/>
    </row>
    <row r="453" spans="1:14" ht="25.5" customHeight="1" x14ac:dyDescent="0.2">
      <c r="A453" s="474" t="s">
        <v>338</v>
      </c>
      <c r="B453" s="470" t="s">
        <v>422</v>
      </c>
      <c r="C453" s="470" t="s">
        <v>424</v>
      </c>
      <c r="D453" s="470" t="s">
        <v>187</v>
      </c>
      <c r="E453" s="54">
        <f>'247-223 безв'!G10+'247-223 безв'!G11</f>
        <v>0</v>
      </c>
      <c r="F453" s="54">
        <f>'247-223 безв'!J10+'247-223 безв'!J11</f>
        <v>0</v>
      </c>
      <c r="G453" s="54">
        <f>'247-223 безв'!M10+'247-223 безв'!M11</f>
        <v>0</v>
      </c>
      <c r="H453" s="495"/>
      <c r="I453" s="495"/>
      <c r="J453" s="495"/>
      <c r="K453" s="495"/>
      <c r="L453" s="495"/>
      <c r="M453" s="495"/>
      <c r="N453" s="495"/>
    </row>
    <row r="454" spans="1:14" ht="25.5" customHeight="1" x14ac:dyDescent="0.2">
      <c r="A454" s="474" t="s">
        <v>339</v>
      </c>
      <c r="B454" s="470" t="s">
        <v>423</v>
      </c>
      <c r="C454" s="470" t="s">
        <v>424</v>
      </c>
      <c r="D454" s="470" t="s">
        <v>189</v>
      </c>
      <c r="E454" s="54">
        <f>'247-223 безв'!G12</f>
        <v>0</v>
      </c>
      <c r="F454" s="54">
        <f>'247-223 безв'!J12</f>
        <v>0</v>
      </c>
      <c r="G454" s="54">
        <f>'247-223 безв'!M12</f>
        <v>0</v>
      </c>
      <c r="H454" s="495"/>
      <c r="I454" s="495"/>
      <c r="J454" s="495"/>
      <c r="K454" s="495"/>
      <c r="L454" s="495"/>
      <c r="M454" s="495"/>
      <c r="N454" s="495"/>
    </row>
    <row r="455" spans="1:14" ht="25.5" customHeight="1" x14ac:dyDescent="0.2">
      <c r="A455" s="471" t="s">
        <v>230</v>
      </c>
      <c r="B455" s="470"/>
      <c r="C455" s="470"/>
      <c r="D455" s="470"/>
      <c r="E455" s="473">
        <f>E456+E459+E463+E466+E468+E471+E472+E473+E481</f>
        <v>1560317.04</v>
      </c>
      <c r="F455" s="473">
        <f>F456+F459+F463+F466+F468+F471+F472+F473+F481</f>
        <v>1621397.04</v>
      </c>
      <c r="G455" s="473">
        <f>G456+G459+G463+G466+G468+G471+G472+G473+G481</f>
        <v>2346017.04</v>
      </c>
      <c r="H455" s="495"/>
      <c r="I455" s="495"/>
      <c r="J455" s="495"/>
      <c r="K455" s="495"/>
      <c r="L455" s="495"/>
      <c r="M455" s="495"/>
      <c r="N455" s="495"/>
    </row>
    <row r="456" spans="1:14" ht="25.5" customHeight="1" x14ac:dyDescent="0.2">
      <c r="A456" s="474" t="s">
        <v>379</v>
      </c>
      <c r="B456" s="470"/>
      <c r="C456" s="470" t="s">
        <v>175</v>
      </c>
      <c r="D456" s="470"/>
      <c r="E456" s="54">
        <f>E457+E458</f>
        <v>0</v>
      </c>
      <c r="F456" s="54">
        <f>F457+F458</f>
        <v>0</v>
      </c>
      <c r="G456" s="54">
        <f>G457+G458</f>
        <v>0</v>
      </c>
      <c r="H456" s="514"/>
      <c r="I456" s="514"/>
      <c r="J456" s="514"/>
      <c r="K456" s="514"/>
      <c r="L456" s="514"/>
      <c r="M456" s="514"/>
      <c r="N456" s="514"/>
    </row>
    <row r="457" spans="1:14" ht="25.5" customHeight="1" x14ac:dyDescent="0.2">
      <c r="A457" s="474" t="s">
        <v>382</v>
      </c>
      <c r="B457" s="470"/>
      <c r="C457" s="470"/>
      <c r="D457" s="470"/>
      <c r="E457" s="54">
        <f>'243- кап.рем.1'!E42</f>
        <v>0</v>
      </c>
      <c r="F457" s="54">
        <f>'243- кап.рем.1'!F42</f>
        <v>0</v>
      </c>
      <c r="G457" s="54">
        <f>'243- кап.рем.1'!G42</f>
        <v>0</v>
      </c>
      <c r="H457" s="495"/>
      <c r="I457" s="495"/>
      <c r="J457" s="495"/>
      <c r="K457" s="495"/>
      <c r="L457" s="495"/>
      <c r="M457" s="495"/>
      <c r="N457" s="495"/>
    </row>
    <row r="458" spans="1:14" ht="25.5" customHeight="1" x14ac:dyDescent="0.2">
      <c r="A458" s="474" t="s">
        <v>383</v>
      </c>
      <c r="B458" s="470"/>
      <c r="C458" s="470" t="s">
        <v>177</v>
      </c>
      <c r="D458" s="470" t="s">
        <v>197</v>
      </c>
      <c r="E458" s="54">
        <f>'225 кап.рем.'!E14</f>
        <v>0</v>
      </c>
      <c r="F458" s="54">
        <f>'225 кап.рем.'!F14</f>
        <v>0</v>
      </c>
      <c r="G458" s="54">
        <f>'225 кап.рем.'!G14</f>
        <v>0</v>
      </c>
      <c r="H458" s="495"/>
      <c r="I458" s="495"/>
      <c r="J458" s="495"/>
      <c r="K458" s="495"/>
      <c r="L458" s="495"/>
      <c r="M458" s="495"/>
      <c r="N458" s="495"/>
    </row>
    <row r="459" spans="1:14" ht="25.5" customHeight="1" x14ac:dyDescent="0.2">
      <c r="A459" s="474" t="s">
        <v>231</v>
      </c>
      <c r="B459" s="470"/>
      <c r="C459" s="470" t="s">
        <v>177</v>
      </c>
      <c r="D459" s="470" t="s">
        <v>205</v>
      </c>
      <c r="E459" s="54">
        <f>E460+E461+E462</f>
        <v>0</v>
      </c>
      <c r="F459" s="54">
        <f>F460+F461+F462</f>
        <v>0</v>
      </c>
      <c r="G459" s="54">
        <f>G460+G461+G462</f>
        <v>0</v>
      </c>
      <c r="H459" s="495"/>
      <c r="I459" s="495"/>
      <c r="J459" s="495"/>
      <c r="K459" s="495"/>
      <c r="L459" s="495"/>
      <c r="M459" s="495"/>
      <c r="N459" s="495"/>
    </row>
    <row r="460" spans="1:14" ht="25.5" customHeight="1" x14ac:dyDescent="0.2">
      <c r="A460" s="474" t="s">
        <v>384</v>
      </c>
      <c r="B460" s="470"/>
      <c r="C460" s="470" t="s">
        <v>177</v>
      </c>
      <c r="D460" s="470" t="s">
        <v>205</v>
      </c>
      <c r="E460" s="54">
        <f>'244-310 целевая'!E10</f>
        <v>0</v>
      </c>
      <c r="F460" s="54">
        <f>'244-310 целевая'!F10</f>
        <v>0</v>
      </c>
      <c r="G460" s="54">
        <f>'244-310 целевая'!G10</f>
        <v>0</v>
      </c>
      <c r="H460" s="495"/>
      <c r="I460" s="495"/>
      <c r="J460" s="495"/>
      <c r="K460" s="495"/>
      <c r="L460" s="495"/>
      <c r="M460" s="495"/>
      <c r="N460" s="495"/>
    </row>
    <row r="461" spans="1:14" ht="25.5" customHeight="1" x14ac:dyDescent="0.2">
      <c r="A461" s="474" t="s">
        <v>385</v>
      </c>
      <c r="B461" s="470"/>
      <c r="C461" s="470" t="s">
        <v>177</v>
      </c>
      <c r="D461" s="470" t="s">
        <v>205</v>
      </c>
      <c r="E461" s="54">
        <f>'244-310 целевая'!E11</f>
        <v>0</v>
      </c>
      <c r="F461" s="54">
        <f>'244-310 целевая'!F11</f>
        <v>0</v>
      </c>
      <c r="G461" s="54">
        <f>'244-310 целевая'!G11</f>
        <v>0</v>
      </c>
      <c r="H461" s="495"/>
      <c r="I461" s="495"/>
      <c r="J461" s="495"/>
      <c r="K461" s="495"/>
      <c r="L461" s="495"/>
      <c r="M461" s="495"/>
      <c r="N461" s="495"/>
    </row>
    <row r="462" spans="1:14" ht="25.5" customHeight="1" x14ac:dyDescent="0.2">
      <c r="A462" s="474" t="s">
        <v>386</v>
      </c>
      <c r="B462" s="470"/>
      <c r="C462" s="470" t="s">
        <v>177</v>
      </c>
      <c r="D462" s="470" t="s">
        <v>205</v>
      </c>
      <c r="E462" s="54">
        <f>'244-310 целевая'!E12</f>
        <v>0</v>
      </c>
      <c r="F462" s="54">
        <f>'244-310 целевая'!F12</f>
        <v>0</v>
      </c>
      <c r="G462" s="54">
        <f>'244-310 целевая'!G12</f>
        <v>0</v>
      </c>
      <c r="H462" s="495"/>
      <c r="I462" s="495"/>
      <c r="J462" s="495"/>
      <c r="K462" s="495"/>
      <c r="L462" s="495"/>
      <c r="M462" s="495"/>
      <c r="N462" s="495"/>
    </row>
    <row r="463" spans="1:14" ht="41.25" customHeight="1" x14ac:dyDescent="0.2">
      <c r="A463" s="474" t="s">
        <v>232</v>
      </c>
      <c r="B463" s="470"/>
      <c r="C463" s="470" t="s">
        <v>177</v>
      </c>
      <c r="D463" s="470"/>
      <c r="E463" s="54">
        <f>E464+E465</f>
        <v>0</v>
      </c>
      <c r="F463" s="54">
        <f>F464+F465</f>
        <v>0</v>
      </c>
      <c r="G463" s="54">
        <f>G464+G465</f>
        <v>0</v>
      </c>
      <c r="H463" s="495"/>
      <c r="I463" s="495"/>
      <c r="J463" s="495"/>
      <c r="K463" s="495"/>
      <c r="L463" s="495"/>
      <c r="M463" s="495"/>
      <c r="N463" s="495"/>
    </row>
    <row r="464" spans="1:14" ht="25.5" customHeight="1" x14ac:dyDescent="0.2">
      <c r="A464" s="474" t="s">
        <v>387</v>
      </c>
      <c r="B464" s="470"/>
      <c r="C464" s="470" t="s">
        <v>177</v>
      </c>
      <c r="D464" s="470"/>
      <c r="E464" s="54">
        <f>'244- доступ 1 '!E42</f>
        <v>0</v>
      </c>
      <c r="F464" s="54">
        <f>'244- доступ 1 '!F42</f>
        <v>0</v>
      </c>
      <c r="G464" s="54">
        <f>'244- доступ 1 '!G42</f>
        <v>0</v>
      </c>
      <c r="H464" s="495"/>
      <c r="I464" s="495"/>
      <c r="J464" s="495"/>
      <c r="K464" s="495"/>
      <c r="L464" s="495"/>
      <c r="M464" s="495"/>
      <c r="N464" s="495"/>
    </row>
    <row r="465" spans="1:14" ht="25.5" customHeight="1" x14ac:dyDescent="0.2">
      <c r="A465" s="474" t="s">
        <v>388</v>
      </c>
      <c r="B465" s="470"/>
      <c r="C465" s="470" t="s">
        <v>177</v>
      </c>
      <c r="D465" s="470"/>
      <c r="E465" s="54">
        <f>'244- доступ 2'!E42</f>
        <v>0</v>
      </c>
      <c r="F465" s="54">
        <f>'244- доступ 2'!F42</f>
        <v>0</v>
      </c>
      <c r="G465" s="54">
        <f>'244- доступ 2'!G42</f>
        <v>0</v>
      </c>
      <c r="H465" s="495"/>
      <c r="I465" s="495"/>
      <c r="J465" s="495"/>
      <c r="K465" s="495"/>
      <c r="L465" s="495"/>
      <c r="M465" s="495"/>
      <c r="N465" s="495"/>
    </row>
    <row r="466" spans="1:14" ht="37.5" customHeight="1" x14ac:dyDescent="0.2">
      <c r="A466" s="474" t="s">
        <v>233</v>
      </c>
      <c r="B466" s="470"/>
      <c r="C466" s="470" t="s">
        <v>177</v>
      </c>
      <c r="D466" s="470"/>
      <c r="E466" s="54">
        <f>E467</f>
        <v>0</v>
      </c>
      <c r="F466" s="54">
        <f>F467</f>
        <v>0</v>
      </c>
      <c r="G466" s="54">
        <f>G467</f>
        <v>305000</v>
      </c>
      <c r="H466" s="495"/>
      <c r="I466" s="495"/>
      <c r="J466" s="495"/>
      <c r="K466" s="495"/>
      <c r="L466" s="495"/>
      <c r="M466" s="495"/>
      <c r="N466" s="495"/>
    </row>
    <row r="467" spans="1:14" ht="25.5" customHeight="1" x14ac:dyDescent="0.2">
      <c r="A467" s="474"/>
      <c r="B467" s="470"/>
      <c r="C467" s="470" t="s">
        <v>177</v>
      </c>
      <c r="D467" s="470"/>
      <c r="E467" s="54">
        <f>'244- пожарка 1'!E42</f>
        <v>0</v>
      </c>
      <c r="F467" s="54">
        <f>'244- пожарка 1'!F42</f>
        <v>0</v>
      </c>
      <c r="G467" s="54">
        <f>'244- пожарка 1'!G42</f>
        <v>305000</v>
      </c>
      <c r="H467" s="495"/>
      <c r="I467" s="495"/>
      <c r="J467" s="495"/>
      <c r="K467" s="495"/>
      <c r="L467" s="495"/>
      <c r="M467" s="495"/>
      <c r="N467" s="495"/>
    </row>
    <row r="468" spans="1:14" ht="36.75" customHeight="1" x14ac:dyDescent="0.2">
      <c r="A468" s="474" t="s">
        <v>234</v>
      </c>
      <c r="B468" s="470"/>
      <c r="C468" s="470" t="s">
        <v>177</v>
      </c>
      <c r="D468" s="470"/>
      <c r="E468" s="54">
        <f>E469+E470</f>
        <v>33325.440000000002</v>
      </c>
      <c r="F468" s="54">
        <f>F469+F470</f>
        <v>33325.440000000002</v>
      </c>
      <c r="G468" s="54">
        <f>G469+G470</f>
        <v>33325.440000000002</v>
      </c>
      <c r="H468" s="495"/>
      <c r="I468" s="495"/>
      <c r="J468" s="495"/>
      <c r="K468" s="495"/>
      <c r="L468" s="495"/>
      <c r="M468" s="495"/>
      <c r="N468" s="495"/>
    </row>
    <row r="469" spans="1:14" ht="25.5" customHeight="1" x14ac:dyDescent="0.2">
      <c r="A469" s="474" t="s">
        <v>391</v>
      </c>
      <c r="B469" s="470"/>
      <c r="C469" s="470" t="s">
        <v>177</v>
      </c>
      <c r="D469" s="470" t="s">
        <v>197</v>
      </c>
      <c r="E469" s="54">
        <f>'244-225 террор'!E42</f>
        <v>8110.08</v>
      </c>
      <c r="F469" s="54">
        <f>'244-225 террор'!F42</f>
        <v>8110.08</v>
      </c>
      <c r="G469" s="54">
        <f>'244-225 террор'!G42</f>
        <v>8110.08</v>
      </c>
      <c r="H469" s="495"/>
      <c r="I469" s="495"/>
      <c r="J469" s="495"/>
      <c r="K469" s="495"/>
      <c r="L469" s="495"/>
      <c r="M469" s="495"/>
      <c r="N469" s="495"/>
    </row>
    <row r="470" spans="1:14" ht="25.5" customHeight="1" x14ac:dyDescent="0.2">
      <c r="A470" s="474" t="s">
        <v>125</v>
      </c>
      <c r="B470" s="470"/>
      <c r="C470" s="470" t="s">
        <v>177</v>
      </c>
      <c r="D470" s="470" t="s">
        <v>127</v>
      </c>
      <c r="E470" s="54">
        <f>'244-226 террор '!E42</f>
        <v>25215.360000000001</v>
      </c>
      <c r="F470" s="54">
        <f>'244-226 террор '!F42</f>
        <v>25215.360000000001</v>
      </c>
      <c r="G470" s="54">
        <f>'244-226 террор '!G42</f>
        <v>25215.360000000001</v>
      </c>
      <c r="H470" s="495"/>
      <c r="I470" s="495"/>
      <c r="J470" s="495"/>
      <c r="K470" s="495"/>
      <c r="L470" s="495"/>
      <c r="M470" s="495"/>
      <c r="N470" s="495"/>
    </row>
    <row r="471" spans="1:14" ht="25.5" customHeight="1" x14ac:dyDescent="0.2">
      <c r="A471" s="474" t="s">
        <v>200</v>
      </c>
      <c r="B471" s="470"/>
      <c r="C471" s="470" t="s">
        <v>177</v>
      </c>
      <c r="D471" s="470" t="s">
        <v>201</v>
      </c>
      <c r="E471" s="54">
        <f>'244-228 цел кап влож'!E42</f>
        <v>0</v>
      </c>
      <c r="F471" s="54">
        <f>'244-228 цел кап влож'!F42</f>
        <v>0</v>
      </c>
      <c r="G471" s="54">
        <f>'244-228 цел кап влож'!G42</f>
        <v>0</v>
      </c>
      <c r="H471" s="495"/>
      <c r="I471" s="495"/>
      <c r="J471" s="495"/>
      <c r="K471" s="495"/>
      <c r="L471" s="495"/>
      <c r="M471" s="495"/>
      <c r="N471" s="495"/>
    </row>
    <row r="472" spans="1:14" ht="25.5" customHeight="1" x14ac:dyDescent="0.2">
      <c r="A472" s="474" t="s">
        <v>235</v>
      </c>
      <c r="B472" s="470"/>
      <c r="C472" s="470" t="s">
        <v>177</v>
      </c>
      <c r="D472" s="470" t="s">
        <v>205</v>
      </c>
      <c r="E472" s="54">
        <f>'244 гранты'!E42</f>
        <v>0</v>
      </c>
      <c r="F472" s="54">
        <f>'244 гранты'!F42</f>
        <v>0</v>
      </c>
      <c r="G472" s="54">
        <f>'244 гранты'!G42</f>
        <v>356098</v>
      </c>
      <c r="H472" s="495"/>
      <c r="I472" s="495"/>
      <c r="J472" s="495"/>
      <c r="K472" s="495"/>
      <c r="L472" s="495"/>
      <c r="M472" s="495"/>
      <c r="N472" s="495"/>
    </row>
    <row r="473" spans="1:14" ht="41.25" customHeight="1" x14ac:dyDescent="0.2">
      <c r="A473" s="474" t="s">
        <v>236</v>
      </c>
      <c r="B473" s="470"/>
      <c r="C473" s="470" t="s">
        <v>237</v>
      </c>
      <c r="D473" s="470"/>
      <c r="E473" s="54">
        <f>E474+E475</f>
        <v>1526991.6</v>
      </c>
      <c r="F473" s="54">
        <f>F474+F475</f>
        <v>1588071.6</v>
      </c>
      <c r="G473" s="54">
        <f>G474+G475</f>
        <v>1651593.6</v>
      </c>
      <c r="H473" s="495"/>
      <c r="I473" s="495"/>
      <c r="J473" s="495"/>
      <c r="K473" s="495"/>
      <c r="L473" s="495"/>
      <c r="M473" s="495"/>
      <c r="N473" s="495"/>
    </row>
    <row r="474" spans="1:14" ht="42" customHeight="1" x14ac:dyDescent="0.2">
      <c r="A474" s="474" t="s">
        <v>342</v>
      </c>
      <c r="B474" s="470"/>
      <c r="C474" s="470" t="s">
        <v>237</v>
      </c>
      <c r="D474" s="470" t="s">
        <v>238</v>
      </c>
      <c r="E474" s="54">
        <f>'321-265 меры'!E42</f>
        <v>0</v>
      </c>
      <c r="F474" s="54">
        <f>'321-265 меры'!F42</f>
        <v>0</v>
      </c>
      <c r="G474" s="54">
        <f>'321-265 меры'!G42</f>
        <v>0</v>
      </c>
      <c r="H474" s="495"/>
      <c r="I474" s="495"/>
      <c r="J474" s="495"/>
      <c r="K474" s="495"/>
      <c r="L474" s="495"/>
      <c r="M474" s="495"/>
      <c r="N474" s="495"/>
    </row>
    <row r="475" spans="1:14" ht="28.5" customHeight="1" x14ac:dyDescent="0.2">
      <c r="A475" s="474" t="s">
        <v>343</v>
      </c>
      <c r="B475" s="470"/>
      <c r="C475" s="470" t="s">
        <v>120</v>
      </c>
      <c r="D475" s="470" t="s">
        <v>239</v>
      </c>
      <c r="E475" s="54">
        <f>'112-267 меры '!E11</f>
        <v>1526991.6</v>
      </c>
      <c r="F475" s="54">
        <f>'112-267 меры '!F11</f>
        <v>1588071.6</v>
      </c>
      <c r="G475" s="54">
        <f>'112-267 меры '!G11</f>
        <v>1651593.6</v>
      </c>
      <c r="H475" s="495"/>
      <c r="I475" s="495"/>
      <c r="J475" s="495"/>
      <c r="K475" s="495"/>
      <c r="L475" s="495"/>
      <c r="M475" s="495"/>
      <c r="N475" s="495"/>
    </row>
    <row r="476" spans="1:14" ht="28.5" customHeight="1" x14ac:dyDescent="0.2">
      <c r="A476" s="474" t="s">
        <v>691</v>
      </c>
      <c r="B476" s="470"/>
      <c r="C476" s="470" t="s">
        <v>113</v>
      </c>
      <c r="D476" s="470" t="s">
        <v>114</v>
      </c>
      <c r="E476" s="54">
        <f>'111-211 СДУ'!E24</f>
        <v>0</v>
      </c>
      <c r="F476" s="54">
        <f>'111-211 СДУ'!F24</f>
        <v>0</v>
      </c>
      <c r="G476" s="54">
        <f>'111-211 СДУ'!G24</f>
        <v>0</v>
      </c>
      <c r="H476" s="483"/>
      <c r="I476" s="483"/>
      <c r="J476" s="483"/>
      <c r="K476" s="483"/>
      <c r="L476" s="483"/>
      <c r="M476" s="483"/>
      <c r="N476" s="483"/>
    </row>
    <row r="477" spans="1:14" ht="28.5" customHeight="1" x14ac:dyDescent="0.2">
      <c r="A477" s="474" t="s">
        <v>962</v>
      </c>
      <c r="B477" s="470"/>
      <c r="C477" s="470" t="s">
        <v>133</v>
      </c>
      <c r="D477" s="470" t="s">
        <v>134</v>
      </c>
      <c r="E477" s="54">
        <f>'119-213 СДУ'!E19</f>
        <v>0</v>
      </c>
      <c r="F477" s="54">
        <f>'119-213 СДУ'!F19</f>
        <v>0</v>
      </c>
      <c r="G477" s="54">
        <f>'119-213 СДУ'!G19</f>
        <v>0</v>
      </c>
      <c r="H477" s="483"/>
      <c r="I477" s="483"/>
      <c r="J477" s="483"/>
      <c r="K477" s="483"/>
      <c r="L477" s="483"/>
      <c r="M477" s="483"/>
      <c r="N477" s="483"/>
    </row>
    <row r="478" spans="1:14" ht="28.5" customHeight="1" x14ac:dyDescent="0.2">
      <c r="A478" s="474" t="s">
        <v>125</v>
      </c>
      <c r="B478" s="470"/>
      <c r="C478" s="470" t="s">
        <v>177</v>
      </c>
      <c r="D478" s="470" t="s">
        <v>127</v>
      </c>
      <c r="E478" s="54">
        <f>'244-226 СДУ'!E42</f>
        <v>0</v>
      </c>
      <c r="F478" s="54">
        <f>'244-226 СДУ'!F42</f>
        <v>0</v>
      </c>
      <c r="G478" s="54">
        <f>'244-226 СДУ'!G42</f>
        <v>0</v>
      </c>
      <c r="H478" s="483"/>
      <c r="I478" s="483"/>
      <c r="J478" s="483"/>
      <c r="K478" s="483"/>
      <c r="L478" s="483"/>
      <c r="M478" s="483"/>
      <c r="N478" s="483"/>
    </row>
    <row r="479" spans="1:14" ht="28.5" customHeight="1" x14ac:dyDescent="0.2">
      <c r="A479" s="474" t="s">
        <v>204</v>
      </c>
      <c r="B479" s="470"/>
      <c r="C479" s="470" t="s">
        <v>177</v>
      </c>
      <c r="D479" s="470" t="s">
        <v>205</v>
      </c>
      <c r="E479" s="54">
        <f>'244-310 СДУ'!E42</f>
        <v>0</v>
      </c>
      <c r="F479" s="54">
        <f>'244-310 СДУ'!F42</f>
        <v>0</v>
      </c>
      <c r="G479" s="54">
        <f>'244-310 СДУ'!G42</f>
        <v>0</v>
      </c>
      <c r="H479" s="483"/>
      <c r="I479" s="483"/>
      <c r="J479" s="483"/>
      <c r="K479" s="483"/>
      <c r="L479" s="483"/>
      <c r="M479" s="483"/>
      <c r="N479" s="483"/>
    </row>
    <row r="480" spans="1:14" ht="28.5" customHeight="1" x14ac:dyDescent="0.2">
      <c r="A480" s="474" t="s">
        <v>216</v>
      </c>
      <c r="B480" s="470"/>
      <c r="C480" s="470" t="s">
        <v>177</v>
      </c>
      <c r="D480" s="470" t="s">
        <v>217</v>
      </c>
      <c r="E480" s="54">
        <f>'244-345 СДУ'!E42</f>
        <v>0</v>
      </c>
      <c r="F480" s="54">
        <f>'244-345 СДУ'!F42</f>
        <v>0</v>
      </c>
      <c r="G480" s="54">
        <f>'244-345 СДУ'!G42</f>
        <v>0</v>
      </c>
      <c r="H480" s="483"/>
      <c r="I480" s="483"/>
      <c r="J480" s="483"/>
      <c r="K480" s="483"/>
      <c r="L480" s="483"/>
      <c r="M480" s="483"/>
      <c r="N480" s="483"/>
    </row>
    <row r="481" spans="1:14" ht="28.5" customHeight="1" x14ac:dyDescent="0.2">
      <c r="A481" s="474" t="s">
        <v>218</v>
      </c>
      <c r="B481" s="470"/>
      <c r="C481" s="470" t="s">
        <v>177</v>
      </c>
      <c r="D481" s="470" t="s">
        <v>219</v>
      </c>
      <c r="E481" s="54">
        <f>'244-346 СДУ'!E42</f>
        <v>0</v>
      </c>
      <c r="F481" s="54">
        <f>'244-346 СДУ'!F42</f>
        <v>0</v>
      </c>
      <c r="G481" s="54">
        <f>'244-346 СДУ'!G42</f>
        <v>0</v>
      </c>
      <c r="H481" s="483"/>
      <c r="I481" s="483"/>
      <c r="J481" s="483"/>
      <c r="K481" s="483"/>
      <c r="L481" s="483"/>
      <c r="M481" s="483"/>
      <c r="N481" s="483"/>
    </row>
    <row r="482" spans="1:14" ht="25.5" customHeight="1" x14ac:dyDescent="0.2">
      <c r="A482" s="480" t="s">
        <v>240</v>
      </c>
      <c r="B482" s="478" t="s">
        <v>109</v>
      </c>
      <c r="C482" s="478" t="s">
        <v>21</v>
      </c>
      <c r="D482" s="478"/>
      <c r="E482" s="473">
        <f>E483+E484+E485+E486+E487+E488+E490+E494+E495+E504</f>
        <v>0</v>
      </c>
      <c r="F482" s="473">
        <f>F483+F484+F485+F486+F487+F488+F490+F494+F495+F504</f>
        <v>0</v>
      </c>
      <c r="G482" s="473">
        <f>G483+G484+G485+G486+G487+G488+G490+G494+G495+G504</f>
        <v>0</v>
      </c>
      <c r="H482" s="495"/>
      <c r="I482" s="495"/>
      <c r="J482" s="495"/>
      <c r="K482" s="495"/>
      <c r="L482" s="495"/>
      <c r="M482" s="495"/>
      <c r="N482" s="495"/>
    </row>
    <row r="483" spans="1:14" ht="25.5" customHeight="1" x14ac:dyDescent="0.2">
      <c r="A483" s="474" t="s">
        <v>111</v>
      </c>
      <c r="B483" s="470" t="s">
        <v>112</v>
      </c>
      <c r="C483" s="470" t="s">
        <v>113</v>
      </c>
      <c r="D483" s="470" t="s">
        <v>114</v>
      </c>
      <c r="E483" s="54">
        <f>'111-211 подсобн'!E24</f>
        <v>0</v>
      </c>
      <c r="F483" s="54">
        <f>'111-211 подсобн'!F24</f>
        <v>0</v>
      </c>
      <c r="G483" s="54">
        <f>'111-211 подсобн'!G24</f>
        <v>0</v>
      </c>
      <c r="H483" s="495"/>
      <c r="I483" s="495"/>
      <c r="J483" s="495"/>
      <c r="K483" s="495"/>
      <c r="L483" s="495"/>
      <c r="M483" s="495"/>
      <c r="N483" s="495"/>
    </row>
    <row r="484" spans="1:14" ht="31.5" customHeight="1" x14ac:dyDescent="0.2">
      <c r="A484" s="474" t="s">
        <v>115</v>
      </c>
      <c r="B484" s="470" t="s">
        <v>116</v>
      </c>
      <c r="C484" s="470" t="s">
        <v>113</v>
      </c>
      <c r="D484" s="470" t="s">
        <v>117</v>
      </c>
      <c r="E484" s="54">
        <f>'111-266 подсоб'!E19</f>
        <v>0</v>
      </c>
      <c r="F484" s="54">
        <f>'111-266 подсоб'!F19</f>
        <v>0</v>
      </c>
      <c r="G484" s="54">
        <f>'111-266 подсоб'!G19</f>
        <v>0</v>
      </c>
      <c r="H484" s="495"/>
      <c r="I484" s="495"/>
      <c r="J484" s="495"/>
      <c r="K484" s="495"/>
      <c r="L484" s="495"/>
      <c r="M484" s="495"/>
      <c r="N484" s="495"/>
    </row>
    <row r="485" spans="1:14" ht="33" customHeight="1" x14ac:dyDescent="0.2">
      <c r="A485" s="474" t="s">
        <v>118</v>
      </c>
      <c r="B485" s="470" t="s">
        <v>119</v>
      </c>
      <c r="C485" s="470" t="s">
        <v>120</v>
      </c>
      <c r="D485" s="470" t="s">
        <v>121</v>
      </c>
      <c r="E485" s="54">
        <f>'112-212 подсоб'!E17</f>
        <v>0</v>
      </c>
      <c r="F485" s="54">
        <f>'112-212 подсоб'!F17</f>
        <v>0</v>
      </c>
      <c r="G485" s="54">
        <f>'112-212 подсоб'!G17</f>
        <v>0</v>
      </c>
      <c r="H485" s="495"/>
      <c r="I485" s="495"/>
      <c r="J485" s="495"/>
      <c r="K485" s="495"/>
      <c r="L485" s="495"/>
      <c r="M485" s="495"/>
      <c r="N485" s="495"/>
    </row>
    <row r="486" spans="1:14" s="481" customFormat="1" ht="41.25" customHeight="1" x14ac:dyDescent="0.2">
      <c r="A486" s="474" t="s">
        <v>122</v>
      </c>
      <c r="B486" s="470" t="s">
        <v>123</v>
      </c>
      <c r="C486" s="470" t="s">
        <v>120</v>
      </c>
      <c r="D486" s="470" t="s">
        <v>124</v>
      </c>
      <c r="E486" s="54">
        <f>'112-214 подсоб'!E17</f>
        <v>0</v>
      </c>
      <c r="F486" s="54">
        <f>'112-214 подсоб'!F17</f>
        <v>0</v>
      </c>
      <c r="G486" s="54">
        <f>'112-214 подсоб'!G17</f>
        <v>0</v>
      </c>
      <c r="H486" s="495"/>
      <c r="I486" s="495"/>
      <c r="J486" s="495"/>
      <c r="K486" s="495"/>
      <c r="L486" s="495"/>
      <c r="M486" s="495"/>
      <c r="N486" s="495"/>
    </row>
    <row r="487" spans="1:14" ht="25.5" customHeight="1" x14ac:dyDescent="0.2">
      <c r="A487" s="474" t="s">
        <v>125</v>
      </c>
      <c r="B487" s="470" t="s">
        <v>126</v>
      </c>
      <c r="C487" s="470" t="s">
        <v>120</v>
      </c>
      <c r="D487" s="470" t="s">
        <v>127</v>
      </c>
      <c r="E487" s="54">
        <f>'112-226 подсоб'!E17</f>
        <v>0</v>
      </c>
      <c r="F487" s="54">
        <f>'112-226 подсоб'!F17</f>
        <v>0</v>
      </c>
      <c r="G487" s="54">
        <f>'112-226 подсоб'!G17</f>
        <v>0</v>
      </c>
      <c r="H487" s="495"/>
      <c r="I487" s="495"/>
      <c r="J487" s="495"/>
      <c r="K487" s="495"/>
      <c r="L487" s="495"/>
      <c r="M487" s="495"/>
      <c r="N487" s="495"/>
    </row>
    <row r="488" spans="1:14" ht="33.75" customHeight="1" x14ac:dyDescent="0.2">
      <c r="A488" s="474" t="s">
        <v>115</v>
      </c>
      <c r="B488" s="470" t="s">
        <v>128</v>
      </c>
      <c r="C488" s="470" t="s">
        <v>120</v>
      </c>
      <c r="D488" s="470" t="s">
        <v>117</v>
      </c>
      <c r="E488" s="54">
        <f>'112-266 подсоб'!E17</f>
        <v>0</v>
      </c>
      <c r="F488" s="54">
        <f>'112-266 подсоб'!F17</f>
        <v>0</v>
      </c>
      <c r="G488" s="54">
        <f>'112-266 подсоб'!G17</f>
        <v>0</v>
      </c>
      <c r="H488" s="495"/>
      <c r="I488" s="495"/>
      <c r="J488" s="495"/>
      <c r="K488" s="495"/>
      <c r="L488" s="495"/>
      <c r="M488" s="495"/>
      <c r="N488" s="495"/>
    </row>
    <row r="489" spans="1:14" ht="37.5" customHeight="1" x14ac:dyDescent="0.2">
      <c r="A489" s="474" t="s">
        <v>118</v>
      </c>
      <c r="B489" s="487" t="s">
        <v>129</v>
      </c>
      <c r="C489" s="487" t="s">
        <v>130</v>
      </c>
      <c r="D489" s="487"/>
      <c r="E489" s="482"/>
      <c r="F489" s="482"/>
      <c r="G489" s="482"/>
      <c r="H489" s="497"/>
      <c r="I489" s="497"/>
      <c r="J489" s="497"/>
      <c r="K489" s="497"/>
      <c r="L489" s="497"/>
      <c r="M489" s="497"/>
      <c r="N489" s="497"/>
    </row>
    <row r="490" spans="1:14" ht="37.5" customHeight="1" x14ac:dyDescent="0.2">
      <c r="A490" s="474" t="s">
        <v>131</v>
      </c>
      <c r="B490" s="470" t="s">
        <v>132</v>
      </c>
      <c r="C490" s="470" t="s">
        <v>133</v>
      </c>
      <c r="D490" s="470" t="s">
        <v>134</v>
      </c>
      <c r="E490" s="473">
        <f>'119-213  подсоб'!E19</f>
        <v>0</v>
      </c>
      <c r="F490" s="473">
        <f>'119-213  подсоб'!F19</f>
        <v>0</v>
      </c>
      <c r="G490" s="473">
        <f>'119-213  подсоб'!G19</f>
        <v>0</v>
      </c>
      <c r="H490" s="495"/>
      <c r="I490" s="495"/>
      <c r="J490" s="495"/>
      <c r="K490" s="495"/>
      <c r="L490" s="495"/>
      <c r="M490" s="495"/>
      <c r="N490" s="495"/>
    </row>
    <row r="491" spans="1:14" ht="27.75" customHeight="1" x14ac:dyDescent="0.2">
      <c r="A491" s="474" t="s">
        <v>135</v>
      </c>
      <c r="B491" s="470" t="s">
        <v>136</v>
      </c>
      <c r="C491" s="470" t="s">
        <v>133</v>
      </c>
      <c r="D491" s="470" t="s">
        <v>134</v>
      </c>
      <c r="E491" s="54">
        <f>'119-213  подсоб'!E13</f>
        <v>0</v>
      </c>
      <c r="F491" s="54">
        <f>'119-213  подсоб'!F13</f>
        <v>0</v>
      </c>
      <c r="G491" s="54">
        <f>'119-213  подсоб'!G13</f>
        <v>0</v>
      </c>
      <c r="H491" s="495"/>
      <c r="I491" s="495"/>
      <c r="J491" s="495"/>
      <c r="K491" s="495"/>
      <c r="L491" s="495"/>
      <c r="M491" s="495"/>
      <c r="N491" s="495"/>
    </row>
    <row r="492" spans="1:14" ht="25.5" customHeight="1" x14ac:dyDescent="0.2">
      <c r="A492" s="474" t="s">
        <v>137</v>
      </c>
      <c r="B492" s="470" t="s">
        <v>138</v>
      </c>
      <c r="C492" s="470" t="s">
        <v>133</v>
      </c>
      <c r="D492" s="470" t="s">
        <v>134</v>
      </c>
      <c r="E492" s="54">
        <f>'119-213  подсоб'!E14</f>
        <v>0</v>
      </c>
      <c r="F492" s="54">
        <f>'119-213  подсоб'!F14</f>
        <v>0</v>
      </c>
      <c r="G492" s="54">
        <f>'119-213  подсоб'!G14</f>
        <v>0</v>
      </c>
      <c r="H492" s="495"/>
      <c r="I492" s="495"/>
      <c r="J492" s="495"/>
      <c r="K492" s="495"/>
      <c r="L492" s="495"/>
      <c r="M492" s="495"/>
      <c r="N492" s="495"/>
    </row>
    <row r="493" spans="1:14" ht="25.5" customHeight="1" x14ac:dyDescent="0.2">
      <c r="A493" s="474" t="s">
        <v>125</v>
      </c>
      <c r="B493" s="470" t="s">
        <v>139</v>
      </c>
      <c r="C493" s="470" t="s">
        <v>133</v>
      </c>
      <c r="D493" s="470" t="s">
        <v>127</v>
      </c>
      <c r="E493" s="54">
        <f>'119-226 подсоб'!E19</f>
        <v>0</v>
      </c>
      <c r="F493" s="54">
        <f>'119-226 подсоб'!F19</f>
        <v>0</v>
      </c>
      <c r="G493" s="54">
        <f>'119-226 подсоб'!G19</f>
        <v>0</v>
      </c>
      <c r="H493" s="44"/>
      <c r="I493" s="483"/>
      <c r="J493" s="483"/>
      <c r="K493" s="483"/>
      <c r="L493" s="483"/>
      <c r="M493" s="483"/>
      <c r="N493" s="483"/>
    </row>
    <row r="494" spans="1:14" ht="25.5" customHeight="1" x14ac:dyDescent="0.2">
      <c r="A494" s="474" t="s">
        <v>140</v>
      </c>
      <c r="B494" s="470" t="s">
        <v>141</v>
      </c>
      <c r="C494" s="470" t="s">
        <v>142</v>
      </c>
      <c r="D494" s="470"/>
      <c r="E494" s="54">
        <v>0</v>
      </c>
      <c r="F494" s="54">
        <v>0</v>
      </c>
      <c r="G494" s="54">
        <v>0</v>
      </c>
      <c r="H494" s="495"/>
      <c r="I494" s="495"/>
      <c r="J494" s="495"/>
      <c r="K494" s="495"/>
      <c r="L494" s="495"/>
      <c r="M494" s="495"/>
      <c r="N494" s="495"/>
    </row>
    <row r="495" spans="1:14" ht="25.5" customHeight="1" x14ac:dyDescent="0.2">
      <c r="A495" s="474" t="s">
        <v>143</v>
      </c>
      <c r="B495" s="470" t="s">
        <v>144</v>
      </c>
      <c r="C495" s="470" t="s">
        <v>145</v>
      </c>
      <c r="D495" s="470"/>
      <c r="E495" s="473">
        <f>E496+E497+E498+E499+E500</f>
        <v>0</v>
      </c>
      <c r="F495" s="473">
        <f>F496+F497+F498+F499+F500</f>
        <v>0</v>
      </c>
      <c r="G495" s="473">
        <f>G496+G497+G498+G499+G500</f>
        <v>0</v>
      </c>
      <c r="H495" s="495"/>
      <c r="I495" s="495"/>
      <c r="J495" s="495"/>
      <c r="K495" s="495"/>
      <c r="L495" s="495"/>
      <c r="M495" s="495"/>
      <c r="N495" s="495"/>
    </row>
    <row r="496" spans="1:14" ht="25.5" customHeight="1" x14ac:dyDescent="0.2">
      <c r="A496" s="474" t="s">
        <v>146</v>
      </c>
      <c r="B496" s="470" t="s">
        <v>147</v>
      </c>
      <c r="C496" s="470" t="s">
        <v>148</v>
      </c>
      <c r="D496" s="470" t="s">
        <v>149</v>
      </c>
      <c r="E496" s="54">
        <f>'851-291 имущ подсоб'!E17</f>
        <v>0</v>
      </c>
      <c r="F496" s="54">
        <f>'851-291 имущ подсоб'!F17</f>
        <v>0</v>
      </c>
      <c r="G496" s="54">
        <f>'851-291 имущ подсоб'!G17</f>
        <v>0</v>
      </c>
      <c r="H496" s="495"/>
      <c r="I496" s="495"/>
      <c r="J496" s="495"/>
      <c r="K496" s="495"/>
      <c r="L496" s="495"/>
      <c r="M496" s="495"/>
      <c r="N496" s="495"/>
    </row>
    <row r="497" spans="1:14" ht="25.5" customHeight="1" x14ac:dyDescent="0.2">
      <c r="A497" s="474" t="s">
        <v>150</v>
      </c>
      <c r="B497" s="470" t="s">
        <v>151</v>
      </c>
      <c r="C497" s="470" t="s">
        <v>148</v>
      </c>
      <c r="D497" s="470" t="s">
        <v>149</v>
      </c>
      <c r="E497" s="54">
        <f>'851-291 земля подсоб'!E17</f>
        <v>0</v>
      </c>
      <c r="F497" s="54">
        <f>'851-291 земля подсоб'!F17</f>
        <v>0</v>
      </c>
      <c r="G497" s="54">
        <f>'851-291 земля подсоб'!G17</f>
        <v>0</v>
      </c>
      <c r="H497" s="495"/>
      <c r="I497" s="495"/>
      <c r="J497" s="495"/>
      <c r="K497" s="495"/>
      <c r="L497" s="495"/>
      <c r="M497" s="495"/>
      <c r="N497" s="495"/>
    </row>
    <row r="498" spans="1:14" ht="25.5" customHeight="1" x14ac:dyDescent="0.2">
      <c r="A498" s="474" t="s">
        <v>152</v>
      </c>
      <c r="B498" s="470" t="s">
        <v>153</v>
      </c>
      <c r="C498" s="470" t="s">
        <v>154</v>
      </c>
      <c r="D498" s="470" t="s">
        <v>149</v>
      </c>
      <c r="E498" s="54">
        <f>'852-291 транс подсоб'!E17</f>
        <v>0</v>
      </c>
      <c r="F498" s="54">
        <f>'852-291 транс подсоб'!F17</f>
        <v>0</v>
      </c>
      <c r="G498" s="54">
        <f>'852-291 транс подсоб'!G17</f>
        <v>0</v>
      </c>
      <c r="H498" s="495"/>
      <c r="I498" s="495"/>
      <c r="J498" s="495"/>
      <c r="K498" s="495"/>
      <c r="L498" s="495"/>
      <c r="M498" s="495"/>
      <c r="N498" s="495"/>
    </row>
    <row r="499" spans="1:14" ht="25.5" customHeight="1" x14ac:dyDescent="0.2">
      <c r="A499" s="474" t="s">
        <v>155</v>
      </c>
      <c r="B499" s="470" t="s">
        <v>153</v>
      </c>
      <c r="C499" s="470" t="s">
        <v>154</v>
      </c>
      <c r="D499" s="470" t="s">
        <v>149</v>
      </c>
      <c r="E499" s="54">
        <f>'852-291пошл подсоб'!E17</f>
        <v>0</v>
      </c>
      <c r="F499" s="54">
        <f>'852-291пошл подсоб'!F17</f>
        <v>0</v>
      </c>
      <c r="G499" s="54">
        <f>'852-291пошл подсоб'!G17</f>
        <v>0</v>
      </c>
      <c r="H499" s="495"/>
      <c r="I499" s="495"/>
      <c r="J499" s="495"/>
      <c r="K499" s="495"/>
      <c r="L499" s="495"/>
      <c r="M499" s="495"/>
      <c r="N499" s="495"/>
    </row>
    <row r="500" spans="1:14" ht="25.5" customHeight="1" x14ac:dyDescent="0.2">
      <c r="A500" s="474" t="s">
        <v>156</v>
      </c>
      <c r="B500" s="470" t="s">
        <v>157</v>
      </c>
      <c r="C500" s="470" t="s">
        <v>158</v>
      </c>
      <c r="D500" s="470" t="s">
        <v>149</v>
      </c>
      <c r="E500" s="54">
        <f>'853-291негатив подсоб'!E17</f>
        <v>0</v>
      </c>
      <c r="F500" s="54">
        <f>'853-291негатив подсоб'!F17</f>
        <v>0</v>
      </c>
      <c r="G500" s="54">
        <f>'853-291негатив подсоб'!G17</f>
        <v>0</v>
      </c>
      <c r="H500" s="495"/>
      <c r="I500" s="495"/>
      <c r="J500" s="495"/>
      <c r="K500" s="495"/>
      <c r="L500" s="495"/>
      <c r="M500" s="495"/>
      <c r="N500" s="495"/>
    </row>
    <row r="501" spans="1:14" ht="29.25" customHeight="1" x14ac:dyDescent="0.2">
      <c r="A501" s="474" t="s">
        <v>159</v>
      </c>
      <c r="B501" s="470" t="s">
        <v>160</v>
      </c>
      <c r="C501" s="470" t="s">
        <v>21</v>
      </c>
      <c r="D501" s="470"/>
      <c r="E501" s="54">
        <v>0</v>
      </c>
      <c r="F501" s="54">
        <v>0</v>
      </c>
      <c r="G501" s="54">
        <v>0</v>
      </c>
      <c r="H501" s="495"/>
      <c r="I501" s="495"/>
      <c r="J501" s="495"/>
      <c r="K501" s="495"/>
      <c r="L501" s="495"/>
      <c r="M501" s="495"/>
      <c r="N501" s="495"/>
    </row>
    <row r="502" spans="1:14" ht="30.75" customHeight="1" x14ac:dyDescent="0.2">
      <c r="A502" s="474" t="s">
        <v>161</v>
      </c>
      <c r="B502" s="470" t="s">
        <v>162</v>
      </c>
      <c r="C502" s="470" t="s">
        <v>21</v>
      </c>
      <c r="D502" s="470"/>
      <c r="E502" s="54">
        <f>E503</f>
        <v>0</v>
      </c>
      <c r="F502" s="54">
        <f>F503</f>
        <v>0</v>
      </c>
      <c r="G502" s="54">
        <f>G503</f>
        <v>0</v>
      </c>
      <c r="H502" s="495"/>
      <c r="I502" s="495"/>
      <c r="J502" s="495"/>
      <c r="K502" s="495"/>
      <c r="L502" s="495"/>
      <c r="M502" s="495"/>
      <c r="N502" s="495"/>
    </row>
    <row r="503" spans="1:14" ht="25.5" customHeight="1" x14ac:dyDescent="0.2">
      <c r="A503" s="474" t="s">
        <v>163</v>
      </c>
      <c r="B503" s="470" t="s">
        <v>164</v>
      </c>
      <c r="C503" s="470" t="s">
        <v>165</v>
      </c>
      <c r="D503" s="470"/>
      <c r="E503" s="54">
        <v>0</v>
      </c>
      <c r="F503" s="54">
        <v>0</v>
      </c>
      <c r="G503" s="54">
        <v>0</v>
      </c>
      <c r="H503" s="495"/>
      <c r="I503" s="495"/>
      <c r="J503" s="495"/>
      <c r="K503" s="495"/>
      <c r="L503" s="495"/>
      <c r="M503" s="495"/>
      <c r="N503" s="495"/>
    </row>
    <row r="504" spans="1:14" ht="25.5" customHeight="1" x14ac:dyDescent="0.2">
      <c r="A504" s="474" t="s">
        <v>329</v>
      </c>
      <c r="B504" s="470" t="s">
        <v>167</v>
      </c>
      <c r="C504" s="470" t="s">
        <v>21</v>
      </c>
      <c r="D504" s="470"/>
      <c r="E504" s="473">
        <f>E505+E506+E507+E508</f>
        <v>0</v>
      </c>
      <c r="F504" s="473">
        <f>F505+F506+F507+F508</f>
        <v>0</v>
      </c>
      <c r="G504" s="473">
        <f>G505+G506+G507+G508</f>
        <v>0</v>
      </c>
      <c r="H504" s="495"/>
      <c r="I504" s="495"/>
      <c r="J504" s="495"/>
      <c r="K504" s="495"/>
      <c r="L504" s="495"/>
      <c r="M504" s="495"/>
      <c r="N504" s="495"/>
    </row>
    <row r="505" spans="1:14" ht="42.75" customHeight="1" x14ac:dyDescent="0.2">
      <c r="A505" s="474" t="s">
        <v>426</v>
      </c>
      <c r="B505" s="470" t="s">
        <v>168</v>
      </c>
      <c r="C505" s="470" t="s">
        <v>169</v>
      </c>
      <c r="D505" s="470"/>
      <c r="E505" s="54">
        <v>0</v>
      </c>
      <c r="F505" s="54">
        <v>0</v>
      </c>
      <c r="G505" s="54">
        <v>0</v>
      </c>
      <c r="H505" s="495"/>
      <c r="I505" s="495"/>
      <c r="J505" s="495"/>
      <c r="K505" s="495"/>
      <c r="L505" s="495"/>
      <c r="M505" s="495"/>
      <c r="N505" s="495"/>
    </row>
    <row r="506" spans="1:14" ht="29.25" customHeight="1" x14ac:dyDescent="0.2">
      <c r="A506" s="474" t="s">
        <v>170</v>
      </c>
      <c r="B506" s="470" t="s">
        <v>171</v>
      </c>
      <c r="C506" s="470" t="s">
        <v>172</v>
      </c>
      <c r="D506" s="470"/>
      <c r="E506" s="54">
        <v>0</v>
      </c>
      <c r="F506" s="54">
        <v>0</v>
      </c>
      <c r="G506" s="54">
        <v>0</v>
      </c>
      <c r="H506" s="495"/>
      <c r="I506" s="495"/>
      <c r="J506" s="495"/>
      <c r="K506" s="495"/>
      <c r="L506" s="495"/>
      <c r="M506" s="495"/>
      <c r="N506" s="495"/>
    </row>
    <row r="507" spans="1:14" ht="29.25" customHeight="1" x14ac:dyDescent="0.2">
      <c r="A507" s="474" t="s">
        <v>173</v>
      </c>
      <c r="B507" s="470" t="s">
        <v>174</v>
      </c>
      <c r="C507" s="470" t="s">
        <v>175</v>
      </c>
      <c r="D507" s="470"/>
      <c r="E507" s="54">
        <v>0</v>
      </c>
      <c r="F507" s="54">
        <v>0</v>
      </c>
      <c r="G507" s="54">
        <v>0</v>
      </c>
      <c r="H507" s="495"/>
      <c r="I507" s="495"/>
      <c r="J507" s="495"/>
      <c r="K507" s="495"/>
      <c r="L507" s="495"/>
      <c r="M507" s="495"/>
      <c r="N507" s="495"/>
    </row>
    <row r="508" spans="1:14" ht="25.5" customHeight="1" x14ac:dyDescent="0.2">
      <c r="A508" s="474" t="s">
        <v>378</v>
      </c>
      <c r="B508" s="470" t="s">
        <v>176</v>
      </c>
      <c r="C508" s="470" t="s">
        <v>177</v>
      </c>
      <c r="D508" s="470"/>
      <c r="E508" s="473">
        <f>E509+E510+E511+E514+E515+E516+E517+E518+E519+E520+E521</f>
        <v>0</v>
      </c>
      <c r="F508" s="473">
        <f>F509+F510+F511+F514+F515+F516+F517+F518+F519+F520+F521</f>
        <v>0</v>
      </c>
      <c r="G508" s="473">
        <f>G509+G510+G511+G514+G515+G516+G517+G518+G519+G520+G521</f>
        <v>0</v>
      </c>
      <c r="H508" s="495"/>
      <c r="I508" s="495"/>
      <c r="J508" s="495"/>
      <c r="K508" s="495"/>
      <c r="L508" s="495"/>
      <c r="M508" s="495"/>
      <c r="N508" s="495"/>
    </row>
    <row r="509" spans="1:14" ht="25.5" customHeight="1" x14ac:dyDescent="0.2">
      <c r="A509" s="474" t="s">
        <v>178</v>
      </c>
      <c r="B509" s="470" t="s">
        <v>176</v>
      </c>
      <c r="C509" s="470" t="s">
        <v>177</v>
      </c>
      <c r="D509" s="470" t="s">
        <v>179</v>
      </c>
      <c r="E509" s="54">
        <f>'244-221 подсоб'!B35</f>
        <v>0</v>
      </c>
      <c r="F509" s="54">
        <f>'244-221 подсоб'!C35</f>
        <v>0</v>
      </c>
      <c r="G509" s="54">
        <f>'244-221 подсоб'!D35</f>
        <v>0</v>
      </c>
      <c r="H509" s="495"/>
      <c r="I509" s="495"/>
      <c r="J509" s="495"/>
      <c r="K509" s="495"/>
      <c r="L509" s="495"/>
      <c r="M509" s="495"/>
      <c r="N509" s="495"/>
    </row>
    <row r="510" spans="1:14" ht="25.5" customHeight="1" x14ac:dyDescent="0.2">
      <c r="A510" s="474" t="s">
        <v>180</v>
      </c>
      <c r="B510" s="470" t="s">
        <v>176</v>
      </c>
      <c r="C510" s="470" t="s">
        <v>177</v>
      </c>
      <c r="D510" s="470" t="s">
        <v>181</v>
      </c>
      <c r="E510" s="54">
        <f>'244-222 подсоб'!E21</f>
        <v>0</v>
      </c>
      <c r="F510" s="54">
        <f>'244-222 подсоб'!F21</f>
        <v>0</v>
      </c>
      <c r="G510" s="54">
        <f>'244-222 подсоб'!G21</f>
        <v>0</v>
      </c>
      <c r="H510" s="495"/>
      <c r="I510" s="495"/>
      <c r="J510" s="495"/>
      <c r="K510" s="495"/>
      <c r="L510" s="495"/>
      <c r="M510" s="495"/>
      <c r="N510" s="495"/>
    </row>
    <row r="511" spans="1:14" ht="25.5" customHeight="1" x14ac:dyDescent="0.2">
      <c r="A511" s="474" t="s">
        <v>182</v>
      </c>
      <c r="B511" s="470" t="s">
        <v>176</v>
      </c>
      <c r="C511" s="470" t="s">
        <v>177</v>
      </c>
      <c r="D511" s="470" t="s">
        <v>183</v>
      </c>
      <c r="E511" s="473">
        <f>E512+E513</f>
        <v>0</v>
      </c>
      <c r="F511" s="473">
        <f>F512+F513</f>
        <v>0</v>
      </c>
      <c r="G511" s="473">
        <f>G512+G513</f>
        <v>0</v>
      </c>
      <c r="H511" s="495"/>
      <c r="I511" s="495"/>
      <c r="J511" s="495"/>
      <c r="K511" s="495"/>
      <c r="L511" s="495"/>
      <c r="M511" s="495"/>
      <c r="N511" s="495"/>
    </row>
    <row r="512" spans="1:14" ht="25.5" customHeight="1" x14ac:dyDescent="0.2">
      <c r="A512" s="474" t="s">
        <v>340</v>
      </c>
      <c r="B512" s="470" t="s">
        <v>190</v>
      </c>
      <c r="C512" s="470" t="s">
        <v>177</v>
      </c>
      <c r="D512" s="470" t="s">
        <v>191</v>
      </c>
      <c r="E512" s="54">
        <f>'244-223 ВН доп  '!G9+'244-223 ВН доп  '!G10</f>
        <v>0</v>
      </c>
      <c r="F512" s="54">
        <f>'244-223 ВН доп  '!J9+'244-223 ВН доп  '!J10</f>
        <v>0</v>
      </c>
      <c r="G512" s="54">
        <f>'244-223 ВН доп  '!M9+'244-223 ВН доп  '!M10</f>
        <v>0</v>
      </c>
      <c r="H512" s="495"/>
      <c r="I512" s="495"/>
      <c r="J512" s="495"/>
      <c r="K512" s="495"/>
      <c r="L512" s="495"/>
      <c r="M512" s="495"/>
      <c r="N512" s="495"/>
    </row>
    <row r="513" spans="1:14" ht="25.5" customHeight="1" x14ac:dyDescent="0.2">
      <c r="A513" s="474" t="s">
        <v>341</v>
      </c>
      <c r="B513" s="470" t="s">
        <v>192</v>
      </c>
      <c r="C513" s="470" t="s">
        <v>177</v>
      </c>
      <c r="D513" s="470" t="s">
        <v>193</v>
      </c>
      <c r="E513" s="54">
        <f>'244-223 ВН доп  '!G11</f>
        <v>0</v>
      </c>
      <c r="F513" s="54">
        <f>'244-223 ВН доп  '!J11</f>
        <v>0</v>
      </c>
      <c r="G513" s="54">
        <f>'244-223 ВН доп  '!M11</f>
        <v>0</v>
      </c>
      <c r="H513" s="495"/>
      <c r="I513" s="495"/>
      <c r="J513" s="495"/>
      <c r="K513" s="495"/>
      <c r="L513" s="495"/>
      <c r="M513" s="495"/>
      <c r="N513" s="495"/>
    </row>
    <row r="514" spans="1:14" ht="45" customHeight="1" x14ac:dyDescent="0.2">
      <c r="A514" s="474" t="s">
        <v>194</v>
      </c>
      <c r="B514" s="470" t="s">
        <v>176</v>
      </c>
      <c r="C514" s="470" t="s">
        <v>177</v>
      </c>
      <c r="D514" s="470" t="s">
        <v>195</v>
      </c>
      <c r="E514" s="54">
        <f>'244-224 подсоб'!E16</f>
        <v>0</v>
      </c>
      <c r="F514" s="54">
        <f>'244-224 подсоб'!F16</f>
        <v>0</v>
      </c>
      <c r="G514" s="54">
        <f>'244-224 подсоб'!G16</f>
        <v>0</v>
      </c>
      <c r="H514" s="495"/>
      <c r="I514" s="495"/>
      <c r="J514" s="495"/>
      <c r="K514" s="495"/>
      <c r="L514" s="495"/>
      <c r="M514" s="495"/>
      <c r="N514" s="495"/>
    </row>
    <row r="515" spans="1:14" ht="25.5" customHeight="1" x14ac:dyDescent="0.2">
      <c r="A515" s="474" t="s">
        <v>196</v>
      </c>
      <c r="B515" s="470" t="s">
        <v>176</v>
      </c>
      <c r="C515" s="470" t="s">
        <v>177</v>
      </c>
      <c r="D515" s="470" t="s">
        <v>197</v>
      </c>
      <c r="E515" s="54">
        <f>'244-225 подсоб'!E42</f>
        <v>0</v>
      </c>
      <c r="F515" s="54">
        <f>'244-225 подсоб'!F42</f>
        <v>0</v>
      </c>
      <c r="G515" s="54">
        <f>'244-225 подсоб'!G42</f>
        <v>0</v>
      </c>
      <c r="H515" s="495"/>
      <c r="I515" s="495"/>
      <c r="J515" s="495"/>
      <c r="K515" s="495"/>
      <c r="L515" s="495"/>
      <c r="M515" s="495"/>
      <c r="N515" s="495"/>
    </row>
    <row r="516" spans="1:14" ht="25.5" customHeight="1" x14ac:dyDescent="0.2">
      <c r="A516" s="474" t="s">
        <v>125</v>
      </c>
      <c r="B516" s="470" t="s">
        <v>176</v>
      </c>
      <c r="C516" s="470" t="s">
        <v>177</v>
      </c>
      <c r="D516" s="470" t="s">
        <v>127</v>
      </c>
      <c r="E516" s="54">
        <f>'244-226 подсоб'!E42</f>
        <v>0</v>
      </c>
      <c r="F516" s="54">
        <f>'244-226 подсоб'!F42</f>
        <v>0</v>
      </c>
      <c r="G516" s="54">
        <f>'244-226 подсоб'!G42</f>
        <v>0</v>
      </c>
      <c r="H516" s="495"/>
      <c r="I516" s="495"/>
      <c r="J516" s="495"/>
      <c r="K516" s="495"/>
      <c r="L516" s="495"/>
      <c r="M516" s="495"/>
      <c r="N516" s="495"/>
    </row>
    <row r="517" spans="1:14" ht="25.5" customHeight="1" x14ac:dyDescent="0.2">
      <c r="A517" s="474" t="s">
        <v>198</v>
      </c>
      <c r="B517" s="470" t="s">
        <v>176</v>
      </c>
      <c r="C517" s="470" t="s">
        <v>177</v>
      </c>
      <c r="D517" s="470" t="s">
        <v>199</v>
      </c>
      <c r="E517" s="54">
        <f>'244-227 подсоб'!E42</f>
        <v>0</v>
      </c>
      <c r="F517" s="54">
        <f>'244-227 подсоб'!F42</f>
        <v>0</v>
      </c>
      <c r="G517" s="54">
        <f>'244-227 подсоб'!G42</f>
        <v>0</v>
      </c>
      <c r="H517" s="495"/>
      <c r="I517" s="495"/>
      <c r="J517" s="495"/>
      <c r="K517" s="495"/>
      <c r="L517" s="495"/>
      <c r="M517" s="495"/>
      <c r="N517" s="495"/>
    </row>
    <row r="518" spans="1:14" ht="25.5" customHeight="1" x14ac:dyDescent="0.2">
      <c r="A518" s="474" t="s">
        <v>200</v>
      </c>
      <c r="B518" s="470" t="s">
        <v>176</v>
      </c>
      <c r="C518" s="470" t="s">
        <v>177</v>
      </c>
      <c r="D518" s="470" t="s">
        <v>201</v>
      </c>
      <c r="E518" s="54">
        <f>'244-228 подсоб'!E42</f>
        <v>0</v>
      </c>
      <c r="F518" s="54">
        <f>'244-228 подсоб'!F42</f>
        <v>0</v>
      </c>
      <c r="G518" s="54">
        <f>'244-228 подсоб'!G42</f>
        <v>0</v>
      </c>
      <c r="H518" s="44"/>
      <c r="I518" s="483"/>
      <c r="J518" s="483"/>
      <c r="K518" s="483"/>
      <c r="L518" s="483"/>
      <c r="M518" s="483"/>
      <c r="N518" s="483"/>
    </row>
    <row r="519" spans="1:14" ht="33" customHeight="1" x14ac:dyDescent="0.2">
      <c r="A519" s="474" t="s">
        <v>202</v>
      </c>
      <c r="B519" s="470" t="s">
        <v>176</v>
      </c>
      <c r="C519" s="470" t="s">
        <v>177</v>
      </c>
      <c r="D519" s="470" t="s">
        <v>203</v>
      </c>
      <c r="E519" s="54">
        <f>'244-229 подсоб'!E42</f>
        <v>0</v>
      </c>
      <c r="F519" s="54">
        <f>'244-229 подсоб'!F42</f>
        <v>0</v>
      </c>
      <c r="G519" s="54">
        <f>'244-229 подсоб'!G42</f>
        <v>0</v>
      </c>
      <c r="H519" s="495"/>
      <c r="I519" s="495"/>
      <c r="J519" s="495"/>
      <c r="K519" s="495"/>
      <c r="L519" s="495"/>
      <c r="M519" s="495"/>
      <c r="N519" s="495"/>
    </row>
    <row r="520" spans="1:14" ht="25.5" customHeight="1" x14ac:dyDescent="0.2">
      <c r="A520" s="474" t="s">
        <v>204</v>
      </c>
      <c r="B520" s="470" t="s">
        <v>176</v>
      </c>
      <c r="C520" s="470" t="s">
        <v>177</v>
      </c>
      <c r="D520" s="470" t="s">
        <v>205</v>
      </c>
      <c r="E520" s="54">
        <f>'244-310 подсоб'!E42</f>
        <v>0</v>
      </c>
      <c r="F520" s="54">
        <f>'244-310 подсоб'!F42</f>
        <v>0</v>
      </c>
      <c r="G520" s="54">
        <f>'244-310 подсоб'!G42</f>
        <v>0</v>
      </c>
      <c r="H520" s="495"/>
      <c r="I520" s="495"/>
      <c r="J520" s="495"/>
      <c r="K520" s="495"/>
      <c r="L520" s="495"/>
      <c r="M520" s="495"/>
      <c r="N520" s="495"/>
    </row>
    <row r="521" spans="1:14" ht="25.5" customHeight="1" x14ac:dyDescent="0.2">
      <c r="A521" s="474" t="s">
        <v>206</v>
      </c>
      <c r="B521" s="470" t="s">
        <v>176</v>
      </c>
      <c r="C521" s="470" t="s">
        <v>177</v>
      </c>
      <c r="D521" s="470" t="s">
        <v>207</v>
      </c>
      <c r="E521" s="473">
        <f>E522+E523+E524+E525+E526+E527+E528+E529+E530</f>
        <v>0</v>
      </c>
      <c r="F521" s="473">
        <f>F522+F523+F524+F525+F526+F527+F528+F529+F530</f>
        <v>0</v>
      </c>
      <c r="G521" s="473">
        <f>G522+G523+G524+G525+G526+G527+G528+G529+G530</f>
        <v>0</v>
      </c>
      <c r="H521" s="495"/>
      <c r="I521" s="495"/>
      <c r="J521" s="495"/>
      <c r="K521" s="495"/>
      <c r="L521" s="495"/>
      <c r="M521" s="495"/>
      <c r="N521" s="495"/>
    </row>
    <row r="522" spans="1:14" ht="36" customHeight="1" x14ac:dyDescent="0.2">
      <c r="A522" s="474" t="s">
        <v>208</v>
      </c>
      <c r="B522" s="470" t="s">
        <v>176</v>
      </c>
      <c r="C522" s="470" t="s">
        <v>177</v>
      </c>
      <c r="D522" s="470" t="s">
        <v>209</v>
      </c>
      <c r="E522" s="54">
        <f>'244-341 подсоб'!E15</f>
        <v>0</v>
      </c>
      <c r="F522" s="54">
        <f>'244-341 подсоб'!F15</f>
        <v>0</v>
      </c>
      <c r="G522" s="54">
        <f>'244-341 подсоб'!G15</f>
        <v>0</v>
      </c>
      <c r="H522" s="495"/>
      <c r="I522" s="495"/>
      <c r="J522" s="495"/>
      <c r="K522" s="495"/>
      <c r="L522" s="495"/>
      <c r="M522" s="495"/>
      <c r="N522" s="495"/>
    </row>
    <row r="523" spans="1:14" ht="25.5" customHeight="1" x14ac:dyDescent="0.2">
      <c r="A523" s="474" t="s">
        <v>210</v>
      </c>
      <c r="B523" s="470" t="s">
        <v>176</v>
      </c>
      <c r="C523" s="470" t="s">
        <v>177</v>
      </c>
      <c r="D523" s="470" t="s">
        <v>211</v>
      </c>
      <c r="E523" s="54">
        <f>'244-342 подсоб'!E13</f>
        <v>0</v>
      </c>
      <c r="F523" s="54">
        <f>'244-342 подсоб'!F13</f>
        <v>0</v>
      </c>
      <c r="G523" s="54">
        <f>'244-342 подсоб'!G13</f>
        <v>0</v>
      </c>
      <c r="H523" s="495"/>
      <c r="I523" s="495"/>
      <c r="J523" s="495"/>
      <c r="K523" s="495"/>
      <c r="L523" s="495"/>
      <c r="M523" s="495"/>
      <c r="N523" s="495"/>
    </row>
    <row r="524" spans="1:14" ht="25.5" customHeight="1" x14ac:dyDescent="0.2">
      <c r="A524" s="474" t="s">
        <v>212</v>
      </c>
      <c r="B524" s="470" t="s">
        <v>176</v>
      </c>
      <c r="C524" s="470" t="s">
        <v>177</v>
      </c>
      <c r="D524" s="470" t="s">
        <v>213</v>
      </c>
      <c r="E524" s="54">
        <f>'244-343 подсоб'!E42</f>
        <v>0</v>
      </c>
      <c r="F524" s="54">
        <f>'244-343 подсоб'!F42</f>
        <v>0</v>
      </c>
      <c r="G524" s="54">
        <f>'244-343 подсоб'!G42</f>
        <v>0</v>
      </c>
      <c r="H524" s="495"/>
      <c r="I524" s="495"/>
      <c r="J524" s="495"/>
      <c r="K524" s="495"/>
      <c r="L524" s="495"/>
      <c r="M524" s="495"/>
      <c r="N524" s="495"/>
    </row>
    <row r="525" spans="1:14" ht="25.5" customHeight="1" x14ac:dyDescent="0.2">
      <c r="A525" s="474" t="s">
        <v>214</v>
      </c>
      <c r="B525" s="470" t="s">
        <v>176</v>
      </c>
      <c r="C525" s="470" t="s">
        <v>177</v>
      </c>
      <c r="D525" s="470" t="s">
        <v>215</v>
      </c>
      <c r="E525" s="54">
        <f>'244-344 подсоб'!E42</f>
        <v>0</v>
      </c>
      <c r="F525" s="54">
        <f>'244-344 подсоб'!F42</f>
        <v>0</v>
      </c>
      <c r="G525" s="54">
        <f>'244-344 подсоб'!G42</f>
        <v>0</v>
      </c>
      <c r="H525" s="495"/>
      <c r="I525" s="495"/>
      <c r="J525" s="495"/>
      <c r="K525" s="495"/>
      <c r="L525" s="495"/>
      <c r="M525" s="495"/>
      <c r="N525" s="495"/>
    </row>
    <row r="526" spans="1:14" ht="25.5" customHeight="1" x14ac:dyDescent="0.2">
      <c r="A526" s="474" t="s">
        <v>216</v>
      </c>
      <c r="B526" s="470" t="s">
        <v>176</v>
      </c>
      <c r="C526" s="470" t="s">
        <v>177</v>
      </c>
      <c r="D526" s="470" t="s">
        <v>217</v>
      </c>
      <c r="E526" s="54">
        <f>'244-345 подсоб'!E42</f>
        <v>0</v>
      </c>
      <c r="F526" s="54">
        <f>'244-345 подсоб'!F42</f>
        <v>0</v>
      </c>
      <c r="G526" s="54">
        <f>'244-345 подсоб'!G42</f>
        <v>0</v>
      </c>
      <c r="H526" s="495"/>
      <c r="I526" s="495"/>
      <c r="J526" s="495"/>
      <c r="K526" s="495"/>
      <c r="L526" s="495"/>
      <c r="M526" s="495"/>
      <c r="N526" s="495"/>
    </row>
    <row r="527" spans="1:14" ht="30.75" customHeight="1" x14ac:dyDescent="0.2">
      <c r="A527" s="474" t="s">
        <v>218</v>
      </c>
      <c r="B527" s="470" t="s">
        <v>176</v>
      </c>
      <c r="C527" s="470" t="s">
        <v>177</v>
      </c>
      <c r="D527" s="470" t="s">
        <v>219</v>
      </c>
      <c r="E527" s="54">
        <f>'244-346 подсоб'!E42</f>
        <v>0</v>
      </c>
      <c r="F527" s="54">
        <f>'244-346 подсоб'!F42</f>
        <v>0</v>
      </c>
      <c r="G527" s="54">
        <f>'244-346 подсоб'!G42</f>
        <v>0</v>
      </c>
      <c r="H527" s="495"/>
      <c r="I527" s="495"/>
      <c r="J527" s="495"/>
      <c r="K527" s="495"/>
      <c r="L527" s="495"/>
      <c r="M527" s="495"/>
      <c r="N527" s="495"/>
    </row>
    <row r="528" spans="1:14" ht="35.25" customHeight="1" x14ac:dyDescent="0.2">
      <c r="A528" s="474" t="s">
        <v>220</v>
      </c>
      <c r="B528" s="470" t="s">
        <v>176</v>
      </c>
      <c r="C528" s="470" t="s">
        <v>177</v>
      </c>
      <c r="D528" s="470" t="s">
        <v>221</v>
      </c>
      <c r="E528" s="54">
        <f>'244-349 подсоб'!E42</f>
        <v>0</v>
      </c>
      <c r="F528" s="54">
        <f>'244-349 подсоб'!F42</f>
        <v>0</v>
      </c>
      <c r="G528" s="54">
        <f>'244-349 подсоб'!G42</f>
        <v>0</v>
      </c>
      <c r="H528" s="495"/>
      <c r="I528" s="495"/>
      <c r="J528" s="495"/>
      <c r="K528" s="495"/>
      <c r="L528" s="495"/>
      <c r="M528" s="495"/>
      <c r="N528" s="495"/>
    </row>
    <row r="529" spans="1:15" ht="40.5" customHeight="1" x14ac:dyDescent="0.2">
      <c r="A529" s="474" t="s">
        <v>222</v>
      </c>
      <c r="B529" s="470" t="s">
        <v>176</v>
      </c>
      <c r="C529" s="470" t="s">
        <v>177</v>
      </c>
      <c r="D529" s="470" t="s">
        <v>223</v>
      </c>
      <c r="E529" s="54">
        <f>'244-352 подсоб'!E42</f>
        <v>0</v>
      </c>
      <c r="F529" s="54">
        <f>'244-352 подсоб'!F42</f>
        <v>0</v>
      </c>
      <c r="G529" s="54">
        <f>'244-352 подсоб'!G42</f>
        <v>0</v>
      </c>
      <c r="H529" s="495"/>
      <c r="I529" s="495"/>
      <c r="J529" s="495"/>
      <c r="K529" s="495"/>
      <c r="L529" s="495"/>
      <c r="M529" s="495"/>
      <c r="N529" s="495"/>
    </row>
    <row r="530" spans="1:15" ht="42" customHeight="1" x14ac:dyDescent="0.2">
      <c r="A530" s="474" t="s">
        <v>224</v>
      </c>
      <c r="B530" s="470" t="s">
        <v>176</v>
      </c>
      <c r="C530" s="470" t="s">
        <v>177</v>
      </c>
      <c r="D530" s="470" t="s">
        <v>225</v>
      </c>
      <c r="E530" s="54">
        <f>'244-353 подсоб'!E42</f>
        <v>0</v>
      </c>
      <c r="F530" s="54">
        <f>'244-353 подсоб'!F42</f>
        <v>0</v>
      </c>
      <c r="G530" s="54">
        <f>'244-353 подсоб'!G42</f>
        <v>0</v>
      </c>
      <c r="H530" s="495"/>
      <c r="I530" s="495"/>
      <c r="J530" s="495"/>
      <c r="K530" s="495"/>
      <c r="L530" s="495"/>
      <c r="M530" s="495"/>
      <c r="N530" s="495"/>
    </row>
    <row r="531" spans="1:15" ht="49.5" customHeight="1" x14ac:dyDescent="0.2">
      <c r="A531" s="474" t="s">
        <v>418</v>
      </c>
      <c r="B531" s="470" t="s">
        <v>245</v>
      </c>
      <c r="C531" s="470" t="s">
        <v>419</v>
      </c>
      <c r="D531" s="470"/>
      <c r="E531" s="54"/>
      <c r="F531" s="54"/>
      <c r="G531" s="54"/>
      <c r="H531" s="484"/>
      <c r="I531" s="485"/>
      <c r="J531" s="485"/>
      <c r="K531" s="485"/>
      <c r="L531" s="485"/>
      <c r="M531" s="485"/>
      <c r="N531" s="486"/>
    </row>
    <row r="532" spans="1:15" ht="25.5" customHeight="1" x14ac:dyDescent="0.2">
      <c r="A532" s="474" t="s">
        <v>425</v>
      </c>
      <c r="B532" s="470" t="s">
        <v>420</v>
      </c>
      <c r="C532" s="470" t="s">
        <v>424</v>
      </c>
      <c r="D532" s="470" t="s">
        <v>183</v>
      </c>
      <c r="E532" s="473">
        <f>E533+E534+E535</f>
        <v>0</v>
      </c>
      <c r="F532" s="473">
        <f>F533+F534+F535</f>
        <v>0</v>
      </c>
      <c r="G532" s="473">
        <f>G533+G534+G535</f>
        <v>0</v>
      </c>
      <c r="H532" s="501"/>
      <c r="I532" s="502"/>
      <c r="J532" s="502"/>
      <c r="K532" s="502"/>
      <c r="L532" s="502"/>
      <c r="M532" s="502"/>
      <c r="N532" s="503"/>
    </row>
    <row r="533" spans="1:15" ht="25.5" customHeight="1" x14ac:dyDescent="0.2">
      <c r="A533" s="474" t="s">
        <v>337</v>
      </c>
      <c r="B533" s="470" t="s">
        <v>421</v>
      </c>
      <c r="C533" s="470" t="s">
        <v>424</v>
      </c>
      <c r="D533" s="470" t="s">
        <v>185</v>
      </c>
      <c r="E533" s="54">
        <f>'247-223 ВН подс'!G9</f>
        <v>0</v>
      </c>
      <c r="F533" s="54">
        <f>'247-223 ВН подс'!J9</f>
        <v>0</v>
      </c>
      <c r="G533" s="54">
        <f>'247-223 ВН подс'!M9</f>
        <v>0</v>
      </c>
      <c r="H533" s="495"/>
      <c r="I533" s="495"/>
      <c r="J533" s="495"/>
      <c r="K533" s="495"/>
      <c r="L533" s="495"/>
      <c r="M533" s="495"/>
      <c r="N533" s="495"/>
    </row>
    <row r="534" spans="1:15" ht="25.5" customHeight="1" x14ac:dyDescent="0.2">
      <c r="A534" s="474" t="s">
        <v>338</v>
      </c>
      <c r="B534" s="470" t="s">
        <v>422</v>
      </c>
      <c r="C534" s="470" t="s">
        <v>424</v>
      </c>
      <c r="D534" s="470" t="s">
        <v>187</v>
      </c>
      <c r="E534" s="54">
        <f>'247-223 ВН подс'!G10+'247-223 ВН подс'!G11</f>
        <v>0</v>
      </c>
      <c r="F534" s="54">
        <f>'247-223 ВН подс'!J10+'247-223 ВН подс'!J11</f>
        <v>0</v>
      </c>
      <c r="G534" s="54">
        <f>'247-223 ВН подс'!M10+'247-223 ВН подс'!M11</f>
        <v>0</v>
      </c>
      <c r="H534" s="495"/>
      <c r="I534" s="495"/>
      <c r="J534" s="495"/>
      <c r="K534" s="495"/>
      <c r="L534" s="495"/>
      <c r="M534" s="495"/>
      <c r="N534" s="495"/>
    </row>
    <row r="535" spans="1:15" ht="25.5" customHeight="1" x14ac:dyDescent="0.2">
      <c r="A535" s="474" t="s">
        <v>339</v>
      </c>
      <c r="B535" s="470" t="s">
        <v>423</v>
      </c>
      <c r="C535" s="470" t="s">
        <v>424</v>
      </c>
      <c r="D535" s="470" t="s">
        <v>189</v>
      </c>
      <c r="E535" s="54">
        <f>'247-223 ВН подс'!G12</f>
        <v>0</v>
      </c>
      <c r="F535" s="54">
        <f>'247-223 ВН подс'!J11</f>
        <v>0</v>
      </c>
      <c r="G535" s="54">
        <f>'247-223 ВН подс'!M12</f>
        <v>0</v>
      </c>
      <c r="H535" s="495"/>
      <c r="I535" s="495"/>
      <c r="J535" s="495"/>
      <c r="K535" s="495"/>
      <c r="L535" s="495"/>
      <c r="M535" s="495"/>
      <c r="N535" s="495"/>
    </row>
    <row r="536" spans="1:15" ht="33" customHeight="1" x14ac:dyDescent="0.2">
      <c r="A536" s="480" t="s">
        <v>241</v>
      </c>
      <c r="B536" s="470"/>
      <c r="C536" s="470"/>
      <c r="D536" s="470"/>
      <c r="E536" s="473">
        <f t="shared" ref="E536:G537" si="16">E537</f>
        <v>0</v>
      </c>
      <c r="F536" s="473">
        <f t="shared" si="16"/>
        <v>0</v>
      </c>
      <c r="G536" s="473">
        <f t="shared" si="16"/>
        <v>0</v>
      </c>
      <c r="H536" s="495"/>
      <c r="I536" s="495"/>
      <c r="J536" s="495"/>
      <c r="K536" s="495"/>
      <c r="L536" s="495"/>
      <c r="M536" s="495"/>
      <c r="N536" s="495"/>
    </row>
    <row r="537" spans="1:15" ht="33" customHeight="1" x14ac:dyDescent="0.2">
      <c r="A537" s="474" t="s">
        <v>242</v>
      </c>
      <c r="B537" s="470" t="s">
        <v>167</v>
      </c>
      <c r="C537" s="478" t="s">
        <v>21</v>
      </c>
      <c r="D537" s="470"/>
      <c r="E537" s="473">
        <f t="shared" si="16"/>
        <v>0</v>
      </c>
      <c r="F537" s="473">
        <f t="shared" si="16"/>
        <v>0</v>
      </c>
      <c r="G537" s="473">
        <f t="shared" si="16"/>
        <v>0</v>
      </c>
      <c r="H537" s="495"/>
      <c r="I537" s="495"/>
      <c r="J537" s="495"/>
      <c r="K537" s="495"/>
      <c r="L537" s="495"/>
      <c r="M537" s="495"/>
      <c r="N537" s="495"/>
    </row>
    <row r="538" spans="1:15" ht="29.25" customHeight="1" x14ac:dyDescent="0.2">
      <c r="A538" s="474" t="s">
        <v>204</v>
      </c>
      <c r="B538" s="470" t="s">
        <v>176</v>
      </c>
      <c r="C538" s="470" t="s">
        <v>177</v>
      </c>
      <c r="D538" s="470" t="s">
        <v>207</v>
      </c>
      <c r="E538" s="54">
        <v>0</v>
      </c>
      <c r="F538" s="54">
        <v>0</v>
      </c>
      <c r="G538" s="54">
        <v>0</v>
      </c>
      <c r="H538" s="495"/>
      <c r="I538" s="495"/>
      <c r="J538" s="495"/>
      <c r="K538" s="495"/>
      <c r="L538" s="495"/>
      <c r="M538" s="495"/>
      <c r="N538" s="495"/>
    </row>
    <row r="539" spans="1:15" ht="25.5" customHeight="1" x14ac:dyDescent="0.2">
      <c r="A539" s="480"/>
      <c r="B539" s="470"/>
      <c r="C539" s="470"/>
      <c r="D539" s="470"/>
      <c r="E539" s="473">
        <f t="shared" ref="E539:G541" si="17">E540</f>
        <v>0</v>
      </c>
      <c r="F539" s="473">
        <f t="shared" si="17"/>
        <v>0</v>
      </c>
      <c r="G539" s="473">
        <f t="shared" si="17"/>
        <v>0</v>
      </c>
      <c r="H539" s="495"/>
      <c r="I539" s="495"/>
      <c r="J539" s="495"/>
      <c r="K539" s="495"/>
      <c r="L539" s="495"/>
      <c r="M539" s="495"/>
      <c r="N539" s="495"/>
    </row>
    <row r="540" spans="1:15" ht="25.5" customHeight="1" x14ac:dyDescent="0.2">
      <c r="A540" s="474" t="s">
        <v>242</v>
      </c>
      <c r="B540" s="470" t="s">
        <v>167</v>
      </c>
      <c r="C540" s="478" t="s">
        <v>21</v>
      </c>
      <c r="D540" s="470"/>
      <c r="E540" s="54">
        <f t="shared" si="17"/>
        <v>0</v>
      </c>
      <c r="F540" s="54">
        <f t="shared" si="17"/>
        <v>0</v>
      </c>
      <c r="G540" s="54">
        <f t="shared" si="17"/>
        <v>0</v>
      </c>
      <c r="H540" s="495"/>
      <c r="I540" s="495"/>
      <c r="J540" s="495"/>
      <c r="K540" s="495"/>
      <c r="L540" s="495"/>
      <c r="M540" s="495"/>
      <c r="N540" s="495"/>
    </row>
    <row r="541" spans="1:15" ht="25.5" customHeight="1" x14ac:dyDescent="0.2">
      <c r="A541" s="474" t="s">
        <v>243</v>
      </c>
      <c r="B541" s="470" t="s">
        <v>176</v>
      </c>
      <c r="C541" s="470" t="s">
        <v>177</v>
      </c>
      <c r="D541" s="470" t="s">
        <v>207</v>
      </c>
      <c r="E541" s="54">
        <f t="shared" si="17"/>
        <v>0</v>
      </c>
      <c r="F541" s="54">
        <f t="shared" si="17"/>
        <v>0</v>
      </c>
      <c r="G541" s="54">
        <f t="shared" si="17"/>
        <v>0</v>
      </c>
      <c r="H541" s="495"/>
      <c r="I541" s="495"/>
      <c r="J541" s="495"/>
      <c r="K541" s="495"/>
      <c r="L541" s="495"/>
      <c r="M541" s="495"/>
      <c r="N541" s="495"/>
      <c r="O541" s="489"/>
    </row>
    <row r="542" spans="1:15" ht="25.5" customHeight="1" x14ac:dyDescent="0.2">
      <c r="A542" s="474" t="s">
        <v>218</v>
      </c>
      <c r="B542" s="470" t="s">
        <v>176</v>
      </c>
      <c r="C542" s="470" t="s">
        <v>177</v>
      </c>
      <c r="D542" s="470" t="s">
        <v>219</v>
      </c>
      <c r="E542" s="54">
        <v>0</v>
      </c>
      <c r="F542" s="54">
        <v>0</v>
      </c>
      <c r="G542" s="54">
        <v>0</v>
      </c>
      <c r="H542" s="495"/>
      <c r="I542" s="495"/>
      <c r="J542" s="495"/>
      <c r="K542" s="495"/>
      <c r="L542" s="495"/>
      <c r="M542" s="495"/>
      <c r="N542" s="495"/>
      <c r="O542" s="489"/>
    </row>
    <row r="543" spans="1:15" ht="25.5" customHeight="1" x14ac:dyDescent="0.2">
      <c r="A543" s="480"/>
      <c r="B543" s="470"/>
      <c r="C543" s="470"/>
      <c r="D543" s="470"/>
      <c r="E543" s="473">
        <f t="shared" ref="E543:G545" si="18">E544</f>
        <v>0</v>
      </c>
      <c r="F543" s="473">
        <f t="shared" si="18"/>
        <v>0</v>
      </c>
      <c r="G543" s="473">
        <f t="shared" si="18"/>
        <v>0</v>
      </c>
      <c r="H543" s="495"/>
      <c r="I543" s="495"/>
      <c r="J543" s="495"/>
      <c r="K543" s="495"/>
      <c r="L543" s="495"/>
      <c r="M543" s="495"/>
      <c r="N543" s="495"/>
    </row>
    <row r="544" spans="1:15" ht="25.5" customHeight="1" x14ac:dyDescent="0.2">
      <c r="A544" s="474" t="s">
        <v>242</v>
      </c>
      <c r="B544" s="470" t="s">
        <v>167</v>
      </c>
      <c r="C544" s="478" t="s">
        <v>21</v>
      </c>
      <c r="D544" s="470"/>
      <c r="E544" s="473">
        <f t="shared" si="18"/>
        <v>0</v>
      </c>
      <c r="F544" s="473">
        <f t="shared" si="18"/>
        <v>0</v>
      </c>
      <c r="G544" s="473">
        <f t="shared" si="18"/>
        <v>0</v>
      </c>
      <c r="H544" s="495"/>
      <c r="I544" s="495"/>
      <c r="J544" s="495"/>
      <c r="K544" s="495"/>
      <c r="L544" s="495"/>
      <c r="M544" s="495"/>
      <c r="N544" s="495"/>
    </row>
    <row r="545" spans="1:14" ht="25.5" customHeight="1" x14ac:dyDescent="0.2">
      <c r="A545" s="474"/>
      <c r="B545" s="470" t="s">
        <v>176</v>
      </c>
      <c r="C545" s="470" t="s">
        <v>177</v>
      </c>
      <c r="D545" s="470"/>
      <c r="E545" s="54">
        <f t="shared" si="18"/>
        <v>0</v>
      </c>
      <c r="F545" s="54">
        <f t="shared" si="18"/>
        <v>0</v>
      </c>
      <c r="G545" s="54">
        <f t="shared" si="18"/>
        <v>0</v>
      </c>
      <c r="H545" s="495"/>
      <c r="I545" s="495"/>
      <c r="J545" s="495"/>
      <c r="K545" s="495"/>
      <c r="L545" s="495"/>
      <c r="M545" s="495"/>
      <c r="N545" s="495"/>
    </row>
    <row r="546" spans="1:14" ht="25.5" customHeight="1" x14ac:dyDescent="0.2">
      <c r="A546" s="474"/>
      <c r="B546" s="470" t="s">
        <v>176</v>
      </c>
      <c r="C546" s="470" t="s">
        <v>177</v>
      </c>
      <c r="D546" s="470"/>
      <c r="E546" s="54">
        <v>0</v>
      </c>
      <c r="F546" s="54">
        <v>0</v>
      </c>
      <c r="G546" s="54">
        <v>0</v>
      </c>
      <c r="H546" s="495"/>
      <c r="I546" s="495"/>
      <c r="J546" s="495"/>
      <c r="K546" s="495"/>
      <c r="L546" s="495"/>
      <c r="M546" s="495"/>
      <c r="N546" s="495"/>
    </row>
    <row r="547" spans="1:14" ht="25.5" customHeight="1" x14ac:dyDescent="0.2">
      <c r="A547" s="474" t="s">
        <v>244</v>
      </c>
      <c r="B547" s="470" t="s">
        <v>415</v>
      </c>
      <c r="C547" s="470" t="s">
        <v>246</v>
      </c>
      <c r="D547" s="470"/>
      <c r="E547" s="473">
        <f>E548+E549</f>
        <v>0</v>
      </c>
      <c r="F547" s="473">
        <f>F548+F549</f>
        <v>0</v>
      </c>
      <c r="G547" s="473">
        <f>G548+G549</f>
        <v>0</v>
      </c>
      <c r="H547" s="495"/>
      <c r="I547" s="495"/>
      <c r="J547" s="495"/>
      <c r="K547" s="495"/>
      <c r="L547" s="495"/>
      <c r="M547" s="495"/>
      <c r="N547" s="495"/>
    </row>
    <row r="548" spans="1:14" ht="42.75" customHeight="1" x14ac:dyDescent="0.2">
      <c r="A548" s="474" t="s">
        <v>247</v>
      </c>
      <c r="B548" s="470" t="s">
        <v>416</v>
      </c>
      <c r="C548" s="470" t="s">
        <v>248</v>
      </c>
      <c r="D548" s="470"/>
      <c r="E548" s="54">
        <v>0</v>
      </c>
      <c r="F548" s="54">
        <v>0</v>
      </c>
      <c r="G548" s="54">
        <v>0</v>
      </c>
      <c r="H548" s="495"/>
      <c r="I548" s="495"/>
      <c r="J548" s="495"/>
      <c r="K548" s="495"/>
      <c r="L548" s="495"/>
      <c r="M548" s="495"/>
      <c r="N548" s="495"/>
    </row>
    <row r="549" spans="1:14" ht="37.5" customHeight="1" x14ac:dyDescent="0.2">
      <c r="A549" s="474" t="s">
        <v>249</v>
      </c>
      <c r="B549" s="470" t="s">
        <v>417</v>
      </c>
      <c r="C549" s="470" t="s">
        <v>250</v>
      </c>
      <c r="D549" s="470"/>
      <c r="E549" s="54">
        <v>0</v>
      </c>
      <c r="F549" s="54">
        <v>0</v>
      </c>
      <c r="G549" s="54">
        <v>0</v>
      </c>
      <c r="H549" s="495"/>
      <c r="I549" s="495"/>
      <c r="J549" s="495"/>
      <c r="K549" s="495"/>
      <c r="L549" s="495"/>
      <c r="M549" s="495"/>
      <c r="N549" s="495"/>
    </row>
    <row r="550" spans="1:14" ht="25.5" customHeight="1" x14ac:dyDescent="0.2">
      <c r="A550" s="471" t="s">
        <v>251</v>
      </c>
      <c r="B550" s="472" t="s">
        <v>252</v>
      </c>
      <c r="C550" s="472" t="s">
        <v>253</v>
      </c>
      <c r="D550" s="470"/>
      <c r="E550" s="54">
        <v>0</v>
      </c>
      <c r="F550" s="54">
        <v>0</v>
      </c>
      <c r="G550" s="54">
        <v>0</v>
      </c>
      <c r="H550" s="495"/>
      <c r="I550" s="495"/>
      <c r="J550" s="495"/>
      <c r="K550" s="495"/>
      <c r="L550" s="495"/>
      <c r="M550" s="495"/>
      <c r="N550" s="495"/>
    </row>
    <row r="551" spans="1:14" ht="25.5" customHeight="1" x14ac:dyDescent="0.2">
      <c r="A551" s="474" t="s">
        <v>254</v>
      </c>
      <c r="B551" s="470" t="s">
        <v>255</v>
      </c>
      <c r="C551" s="479" t="s">
        <v>21</v>
      </c>
      <c r="D551" s="470"/>
      <c r="E551" s="54">
        <v>0</v>
      </c>
      <c r="F551" s="54">
        <v>0</v>
      </c>
      <c r="G551" s="54">
        <v>0</v>
      </c>
      <c r="H551" s="495"/>
      <c r="I551" s="495"/>
      <c r="J551" s="495"/>
      <c r="K551" s="495"/>
      <c r="L551" s="495"/>
      <c r="M551" s="495"/>
      <c r="N551" s="495"/>
    </row>
    <row r="552" spans="1:14" ht="25.5" customHeight="1" x14ac:dyDescent="0.2">
      <c r="A552" s="474" t="s">
        <v>256</v>
      </c>
      <c r="B552" s="470" t="s">
        <v>257</v>
      </c>
      <c r="C552" s="479" t="s">
        <v>21</v>
      </c>
      <c r="D552" s="470"/>
      <c r="E552" s="54">
        <v>0</v>
      </c>
      <c r="F552" s="54">
        <v>0</v>
      </c>
      <c r="G552" s="54">
        <v>0</v>
      </c>
      <c r="H552" s="495"/>
      <c r="I552" s="495"/>
      <c r="J552" s="495"/>
      <c r="K552" s="495"/>
      <c r="L552" s="495"/>
      <c r="M552" s="495"/>
      <c r="N552" s="495"/>
    </row>
    <row r="553" spans="1:14" ht="25.5" customHeight="1" x14ac:dyDescent="0.2">
      <c r="A553" s="474" t="s">
        <v>258</v>
      </c>
      <c r="B553" s="470" t="s">
        <v>259</v>
      </c>
      <c r="C553" s="479" t="s">
        <v>21</v>
      </c>
      <c r="D553" s="470"/>
      <c r="E553" s="54">
        <v>0</v>
      </c>
      <c r="F553" s="54">
        <v>0</v>
      </c>
      <c r="G553" s="54">
        <v>0</v>
      </c>
      <c r="H553" s="495"/>
      <c r="I553" s="495"/>
      <c r="J553" s="495"/>
      <c r="K553" s="495"/>
      <c r="L553" s="495"/>
      <c r="M553" s="495"/>
      <c r="N553" s="495"/>
    </row>
    <row r="554" spans="1:14" s="490" customFormat="1" ht="25.5" customHeight="1" x14ac:dyDescent="0.2">
      <c r="A554" s="471" t="s">
        <v>260</v>
      </c>
      <c r="B554" s="472" t="s">
        <v>261</v>
      </c>
      <c r="C554" s="479" t="s">
        <v>21</v>
      </c>
      <c r="D554" s="470"/>
      <c r="E554" s="54">
        <v>0</v>
      </c>
      <c r="F554" s="54">
        <v>0</v>
      </c>
      <c r="G554" s="54">
        <v>0</v>
      </c>
      <c r="H554" s="495"/>
      <c r="I554" s="495"/>
      <c r="J554" s="495"/>
      <c r="K554" s="495"/>
      <c r="L554" s="495"/>
      <c r="M554" s="495"/>
      <c r="N554" s="495"/>
    </row>
    <row r="555" spans="1:14" s="490" customFormat="1" ht="30.75" customHeight="1" x14ac:dyDescent="0.2">
      <c r="A555" s="474" t="s">
        <v>262</v>
      </c>
      <c r="B555" s="470" t="s">
        <v>263</v>
      </c>
      <c r="C555" s="470" t="s">
        <v>264</v>
      </c>
      <c r="D555" s="470"/>
      <c r="E555" s="54">
        <v>0</v>
      </c>
      <c r="F555" s="54">
        <v>0</v>
      </c>
      <c r="G555" s="54">
        <v>0</v>
      </c>
      <c r="H555" s="495"/>
      <c r="I555" s="495"/>
      <c r="J555" s="495"/>
      <c r="K555" s="495"/>
      <c r="L555" s="495"/>
      <c r="M555" s="495"/>
      <c r="N555" s="495"/>
    </row>
    <row r="556" spans="1:14" s="490" customFormat="1" ht="10.5" customHeight="1" x14ac:dyDescent="0.2">
      <c r="A556" s="456"/>
      <c r="B556" s="456"/>
      <c r="C556" s="456"/>
      <c r="D556" s="456"/>
      <c r="E556" s="456"/>
      <c r="F556" s="456"/>
      <c r="G556" s="456"/>
      <c r="H556" s="456"/>
    </row>
    <row r="557" spans="1:14" s="490" customFormat="1" ht="10.5" customHeight="1" x14ac:dyDescent="0.2">
      <c r="A557" s="491"/>
      <c r="B557" s="456"/>
      <c r="C557" s="456"/>
      <c r="D557" s="456"/>
      <c r="E557" s="456"/>
      <c r="F557" s="456"/>
      <c r="G557" s="456"/>
      <c r="H557" s="456"/>
    </row>
    <row r="558" spans="1:14" s="490" customFormat="1" ht="12" customHeight="1" x14ac:dyDescent="0.2">
      <c r="A558" s="456" t="s">
        <v>311</v>
      </c>
      <c r="B558" s="456" t="s">
        <v>696</v>
      </c>
      <c r="C558" s="456"/>
      <c r="D558" s="456" t="s">
        <v>395</v>
      </c>
      <c r="E558" s="456"/>
      <c r="F558" s="456" t="s">
        <v>436</v>
      </c>
      <c r="G558" s="456"/>
      <c r="H558" s="456"/>
    </row>
    <row r="559" spans="1:14" s="490" customFormat="1" ht="10.5" customHeight="1" x14ac:dyDescent="0.2">
      <c r="A559" s="491"/>
      <c r="B559" s="492" t="s">
        <v>394</v>
      </c>
      <c r="C559" s="456"/>
      <c r="D559" s="492" t="s">
        <v>396</v>
      </c>
      <c r="E559" s="456"/>
      <c r="F559" s="492" t="s">
        <v>397</v>
      </c>
      <c r="G559" s="456"/>
      <c r="H559" s="456"/>
    </row>
    <row r="560" spans="1:14" s="490" customFormat="1" ht="18" customHeight="1" x14ac:dyDescent="0.2">
      <c r="A560" s="491"/>
      <c r="B560" s="456"/>
      <c r="C560" s="456"/>
      <c r="D560" s="456"/>
      <c r="E560" s="456"/>
      <c r="F560" s="456"/>
      <c r="G560" s="456"/>
      <c r="H560" s="456"/>
    </row>
    <row r="561" spans="1:14" s="490" customFormat="1" ht="12" customHeight="1" x14ac:dyDescent="0.2">
      <c r="A561" s="456" t="s">
        <v>313</v>
      </c>
      <c r="B561" s="456" t="s">
        <v>7</v>
      </c>
      <c r="C561" s="456"/>
      <c r="D561" s="456" t="s">
        <v>395</v>
      </c>
      <c r="E561" s="456"/>
      <c r="F561" s="456" t="s">
        <v>437</v>
      </c>
      <c r="G561" s="456"/>
      <c r="H561" s="456"/>
    </row>
    <row r="562" spans="1:14" s="490" customFormat="1" ht="14.25" customHeight="1" x14ac:dyDescent="0.2">
      <c r="A562" s="491"/>
      <c r="B562" s="492" t="s">
        <v>394</v>
      </c>
      <c r="C562" s="456"/>
      <c r="D562" s="492" t="s">
        <v>396</v>
      </c>
      <c r="E562" s="456"/>
      <c r="F562" s="492" t="s">
        <v>397</v>
      </c>
      <c r="G562" s="456"/>
      <c r="H562" s="493"/>
      <c r="I562" s="494"/>
      <c r="J562" s="494"/>
      <c r="K562" s="494"/>
      <c r="L562" s="494"/>
      <c r="M562" s="494"/>
      <c r="N562" s="494"/>
    </row>
    <row r="563" spans="1:14" s="490" customFormat="1" ht="11.25" customHeight="1" x14ac:dyDescent="0.2">
      <c r="A563" s="493"/>
      <c r="B563" s="456"/>
      <c r="C563" s="456"/>
      <c r="D563" s="456"/>
      <c r="E563" s="456"/>
      <c r="F563" s="456"/>
      <c r="G563" s="456"/>
      <c r="H563" s="456"/>
    </row>
    <row r="564" spans="1:14" s="490" customFormat="1" ht="11.25" customHeight="1" x14ac:dyDescent="0.2">
      <c r="A564" s="491"/>
      <c r="B564" s="493"/>
      <c r="C564" s="493"/>
      <c r="D564" s="493"/>
      <c r="E564" s="493"/>
      <c r="F564" s="493"/>
      <c r="G564" s="493"/>
      <c r="H564" s="493"/>
      <c r="I564" s="494"/>
      <c r="J564" s="494"/>
      <c r="K564" s="494"/>
      <c r="L564" s="494"/>
      <c r="M564" s="494"/>
      <c r="N564" s="494"/>
    </row>
    <row r="565" spans="1:14" s="490" customFormat="1" ht="10.5" customHeight="1" x14ac:dyDescent="0.2">
      <c r="A565" s="493"/>
      <c r="B565" s="493"/>
      <c r="C565" s="493"/>
      <c r="D565" s="493"/>
      <c r="E565" s="493"/>
      <c r="F565" s="493"/>
      <c r="G565" s="493"/>
      <c r="H565" s="493"/>
      <c r="I565" s="494"/>
      <c r="J565" s="494"/>
      <c r="K565" s="494"/>
      <c r="L565" s="494"/>
      <c r="M565" s="494"/>
      <c r="N565" s="494"/>
    </row>
    <row r="566" spans="1:14" ht="3" customHeight="1" x14ac:dyDescent="0.2">
      <c r="A566" s="493"/>
      <c r="B566" s="493"/>
      <c r="C566" s="493"/>
      <c r="D566" s="493"/>
      <c r="E566" s="493"/>
      <c r="F566" s="493"/>
      <c r="G566" s="493"/>
      <c r="H566" s="493"/>
      <c r="I566" s="494"/>
      <c r="J566" s="494"/>
      <c r="K566" s="494"/>
      <c r="L566" s="494"/>
      <c r="M566" s="494"/>
      <c r="N566" s="494"/>
    </row>
    <row r="567" spans="1:14" ht="6" customHeight="1" x14ac:dyDescent="0.2">
      <c r="A567" s="493"/>
      <c r="I567" s="490"/>
      <c r="J567" s="490"/>
      <c r="K567" s="490"/>
      <c r="L567" s="490"/>
      <c r="M567" s="490"/>
      <c r="N567" s="490"/>
    </row>
    <row r="568" spans="1:14" x14ac:dyDescent="0.2">
      <c r="A568" s="491"/>
      <c r="I568" s="490"/>
      <c r="J568" s="490"/>
      <c r="K568" s="490"/>
      <c r="L568" s="490"/>
      <c r="M568" s="490"/>
      <c r="N568" s="490"/>
    </row>
    <row r="569" spans="1:14" x14ac:dyDescent="0.2">
      <c r="A569" s="491"/>
      <c r="B569" s="493"/>
      <c r="C569" s="493"/>
      <c r="D569" s="493"/>
      <c r="E569" s="493"/>
      <c r="F569" s="493"/>
      <c r="G569" s="493"/>
      <c r="H569" s="493"/>
      <c r="I569" s="494"/>
      <c r="J569" s="494"/>
      <c r="K569" s="494"/>
      <c r="L569" s="494"/>
      <c r="M569" s="494"/>
      <c r="N569" s="494"/>
    </row>
    <row r="570" spans="1:14" ht="36" customHeight="1" x14ac:dyDescent="0.2">
      <c r="A570" s="513"/>
      <c r="B570" s="513"/>
      <c r="C570" s="513"/>
      <c r="D570" s="513"/>
      <c r="E570" s="513"/>
      <c r="F570" s="513"/>
      <c r="G570" s="513"/>
      <c r="H570" s="513"/>
      <c r="I570" s="513"/>
      <c r="J570" s="513"/>
      <c r="K570" s="513"/>
      <c r="L570" s="513"/>
      <c r="M570" s="513"/>
      <c r="N570" s="513"/>
    </row>
  </sheetData>
  <mergeCells count="540">
    <mergeCell ref="H94:N94"/>
    <mergeCell ref="H543:N543"/>
    <mergeCell ref="G17:N17"/>
    <mergeCell ref="H344:N344"/>
    <mergeCell ref="H345:N345"/>
    <mergeCell ref="H346:N346"/>
    <mergeCell ref="H296:N296"/>
    <mergeCell ref="H297:N297"/>
    <mergeCell ref="H294:N294"/>
    <mergeCell ref="H295:N295"/>
    <mergeCell ref="H347:N347"/>
    <mergeCell ref="H398:N398"/>
    <mergeCell ref="H399:N399"/>
    <mergeCell ref="H400:N400"/>
    <mergeCell ref="H33:N34"/>
    <mergeCell ref="H27:N27"/>
    <mergeCell ref="H28:N28"/>
    <mergeCell ref="A30:N30"/>
    <mergeCell ref="E32:N32"/>
    <mergeCell ref="H23:N23"/>
    <mergeCell ref="H24:N24"/>
    <mergeCell ref="H25:N25"/>
    <mergeCell ref="H26:N26"/>
    <mergeCell ref="H237:N237"/>
    <mergeCell ref="A32:A34"/>
    <mergeCell ref="B32:B34"/>
    <mergeCell ref="C32:C34"/>
    <mergeCell ref="D32:D34"/>
    <mergeCell ref="H78:N78"/>
    <mergeCell ref="H79:N79"/>
    <mergeCell ref="B40:B41"/>
    <mergeCell ref="C40:C41"/>
    <mergeCell ref="D40:D41"/>
    <mergeCell ref="E40:E41"/>
    <mergeCell ref="F40:F41"/>
    <mergeCell ref="G40:G41"/>
    <mergeCell ref="C55:C56"/>
    <mergeCell ref="H47:N47"/>
    <mergeCell ref="H45:N45"/>
    <mergeCell ref="H43:N43"/>
    <mergeCell ref="H44:N44"/>
    <mergeCell ref="H37:N37"/>
    <mergeCell ref="H38:N38"/>
    <mergeCell ref="H42:N42"/>
    <mergeCell ref="H39:N39"/>
    <mergeCell ref="H40:N41"/>
    <mergeCell ref="H46:N46"/>
    <mergeCell ref="H48:N48"/>
    <mergeCell ref="H58:N58"/>
    <mergeCell ref="H59:N59"/>
    <mergeCell ref="H57:N57"/>
    <mergeCell ref="H35:N35"/>
    <mergeCell ref="H36:N36"/>
    <mergeCell ref="H236:N236"/>
    <mergeCell ref="H187:N187"/>
    <mergeCell ref="H188:N188"/>
    <mergeCell ref="H189:N189"/>
    <mergeCell ref="H190:N190"/>
    <mergeCell ref="H182:N182"/>
    <mergeCell ref="H183:N183"/>
    <mergeCell ref="H235:N235"/>
    <mergeCell ref="H63:N63"/>
    <mergeCell ref="H55:N56"/>
    <mergeCell ref="H64:N64"/>
    <mergeCell ref="H65:N65"/>
    <mergeCell ref="H72:N72"/>
    <mergeCell ref="H73:N73"/>
    <mergeCell ref="H62:N62"/>
    <mergeCell ref="H66:N66"/>
    <mergeCell ref="H67:N67"/>
    <mergeCell ref="H80:N80"/>
    <mergeCell ref="H81:N81"/>
    <mergeCell ref="H293:N293"/>
    <mergeCell ref="H126:N126"/>
    <mergeCell ref="H88:N88"/>
    <mergeCell ref="H89:N89"/>
    <mergeCell ref="H98:N98"/>
    <mergeCell ref="H99:N99"/>
    <mergeCell ref="B49:B50"/>
    <mergeCell ref="C49:C50"/>
    <mergeCell ref="D49:D50"/>
    <mergeCell ref="E49:E50"/>
    <mergeCell ref="F49:F50"/>
    <mergeCell ref="G49:G50"/>
    <mergeCell ref="B55:B56"/>
    <mergeCell ref="H49:N50"/>
    <mergeCell ref="H52:N52"/>
    <mergeCell ref="H53:N53"/>
    <mergeCell ref="H51:N51"/>
    <mergeCell ref="H54:N54"/>
    <mergeCell ref="D55:D56"/>
    <mergeCell ref="E55:E56"/>
    <mergeCell ref="F55:F56"/>
    <mergeCell ref="G55:G56"/>
    <mergeCell ref="H60:N60"/>
    <mergeCell ref="H61:N61"/>
    <mergeCell ref="H86:N86"/>
    <mergeCell ref="H87:N87"/>
    <mergeCell ref="H84:N84"/>
    <mergeCell ref="H85:N85"/>
    <mergeCell ref="H82:N82"/>
    <mergeCell ref="H83:N83"/>
    <mergeCell ref="H92:N92"/>
    <mergeCell ref="H93:N93"/>
    <mergeCell ref="H90:N90"/>
    <mergeCell ref="H91:N91"/>
    <mergeCell ref="G68:G69"/>
    <mergeCell ref="H68:N69"/>
    <mergeCell ref="B68:B69"/>
    <mergeCell ref="C68:C69"/>
    <mergeCell ref="D68:D69"/>
    <mergeCell ref="E68:E69"/>
    <mergeCell ref="F68:F69"/>
    <mergeCell ref="H76:N76"/>
    <mergeCell ref="H77:N77"/>
    <mergeCell ref="H70:N70"/>
    <mergeCell ref="H71:N71"/>
    <mergeCell ref="H74:N74"/>
    <mergeCell ref="H75:N75"/>
    <mergeCell ref="H95:N95"/>
    <mergeCell ref="H103:N103"/>
    <mergeCell ref="H104:N104"/>
    <mergeCell ref="H102:N102"/>
    <mergeCell ref="H100:N100"/>
    <mergeCell ref="H101:N101"/>
    <mergeCell ref="H106:N106"/>
    <mergeCell ref="H107:N107"/>
    <mergeCell ref="H105:N105"/>
    <mergeCell ref="H96:N96"/>
    <mergeCell ref="H97:N97"/>
    <mergeCell ref="H114:N114"/>
    <mergeCell ref="H115:N115"/>
    <mergeCell ref="H112:N112"/>
    <mergeCell ref="H113:N113"/>
    <mergeCell ref="H110:N110"/>
    <mergeCell ref="H108:N108"/>
    <mergeCell ref="H109:N109"/>
    <mergeCell ref="H120:N120"/>
    <mergeCell ref="H121:N121"/>
    <mergeCell ref="H118:N118"/>
    <mergeCell ref="H119:N119"/>
    <mergeCell ref="H116:N116"/>
    <mergeCell ref="H117:N117"/>
    <mergeCell ref="H122:N122"/>
    <mergeCell ref="H123:N123"/>
    <mergeCell ref="H135:N135"/>
    <mergeCell ref="H127:N127"/>
    <mergeCell ref="H128:N128"/>
    <mergeCell ref="H125:N125"/>
    <mergeCell ref="H304:N304"/>
    <mergeCell ref="H302:N302"/>
    <mergeCell ref="H303:N303"/>
    <mergeCell ref="H300:N300"/>
    <mergeCell ref="H301:N301"/>
    <mergeCell ref="H298:N298"/>
    <mergeCell ref="H299:N299"/>
    <mergeCell ref="H142:N142"/>
    <mergeCell ref="H143:N143"/>
    <mergeCell ref="H144:N144"/>
    <mergeCell ref="H145:N145"/>
    <mergeCell ref="H146:N146"/>
    <mergeCell ref="H147:N147"/>
    <mergeCell ref="H148:N148"/>
    <mergeCell ref="H149:N149"/>
    <mergeCell ref="H150:N150"/>
    <mergeCell ref="H151:N151"/>
    <mergeCell ref="H152:N152"/>
    <mergeCell ref="H290:N290"/>
    <mergeCell ref="H313:N313"/>
    <mergeCell ref="H310:N310"/>
    <mergeCell ref="H311:N311"/>
    <mergeCell ref="H308:N308"/>
    <mergeCell ref="H309:N309"/>
    <mergeCell ref="H306:N306"/>
    <mergeCell ref="H307:N307"/>
    <mergeCell ref="H186:N186"/>
    <mergeCell ref="H191:N191"/>
    <mergeCell ref="H192:N192"/>
    <mergeCell ref="H193:N193"/>
    <mergeCell ref="H194:N194"/>
    <mergeCell ref="H195:N195"/>
    <mergeCell ref="H196:N196"/>
    <mergeCell ref="H197:N197"/>
    <mergeCell ref="H198:N198"/>
    <mergeCell ref="H199:N199"/>
    <mergeCell ref="H200:N200"/>
    <mergeCell ref="H201:N201"/>
    <mergeCell ref="H202:N202"/>
    <mergeCell ref="H203:N203"/>
    <mergeCell ref="H291:N291"/>
    <mergeCell ref="H292:N292"/>
    <mergeCell ref="H319:N319"/>
    <mergeCell ref="H320:N320"/>
    <mergeCell ref="H317:N317"/>
    <mergeCell ref="H318:N318"/>
    <mergeCell ref="H315:N315"/>
    <mergeCell ref="H314:N314"/>
    <mergeCell ref="H316:N316"/>
    <mergeCell ref="H322:N322"/>
    <mergeCell ref="H323:N323"/>
    <mergeCell ref="H321:N321"/>
    <mergeCell ref="H329:N329"/>
    <mergeCell ref="H327:N327"/>
    <mergeCell ref="H328:N328"/>
    <mergeCell ref="H325:N325"/>
    <mergeCell ref="H326:N326"/>
    <mergeCell ref="H324:N324"/>
    <mergeCell ref="H335:N335"/>
    <mergeCell ref="H336:N336"/>
    <mergeCell ref="H333:N333"/>
    <mergeCell ref="H334:N334"/>
    <mergeCell ref="H331:N331"/>
    <mergeCell ref="H332:N332"/>
    <mergeCell ref="H341:N341"/>
    <mergeCell ref="H342:N342"/>
    <mergeCell ref="H339:N339"/>
    <mergeCell ref="H340:N340"/>
    <mergeCell ref="H337:N337"/>
    <mergeCell ref="H338:N338"/>
    <mergeCell ref="H352:N352"/>
    <mergeCell ref="H353:N353"/>
    <mergeCell ref="H350:N350"/>
    <mergeCell ref="H351:N351"/>
    <mergeCell ref="H348:N348"/>
    <mergeCell ref="H349:N349"/>
    <mergeCell ref="H358:N358"/>
    <mergeCell ref="H360:N360"/>
    <mergeCell ref="H356:N356"/>
    <mergeCell ref="H357:N357"/>
    <mergeCell ref="H354:N354"/>
    <mergeCell ref="H355:N355"/>
    <mergeCell ref="H365:N365"/>
    <mergeCell ref="H366:N366"/>
    <mergeCell ref="H363:N363"/>
    <mergeCell ref="H364:N364"/>
    <mergeCell ref="H361:N361"/>
    <mergeCell ref="H362:N362"/>
    <mergeCell ref="H371:N371"/>
    <mergeCell ref="H372:N372"/>
    <mergeCell ref="H369:N369"/>
    <mergeCell ref="H370:N370"/>
    <mergeCell ref="H367:N367"/>
    <mergeCell ref="H368:N368"/>
    <mergeCell ref="H376:N376"/>
    <mergeCell ref="H377:N377"/>
    <mergeCell ref="H375:N375"/>
    <mergeCell ref="H373:N373"/>
    <mergeCell ref="H374:N374"/>
    <mergeCell ref="H379:N379"/>
    <mergeCell ref="H381:N381"/>
    <mergeCell ref="H382:N382"/>
    <mergeCell ref="H380:N380"/>
    <mergeCell ref="H378:N378"/>
    <mergeCell ref="H389:N389"/>
    <mergeCell ref="H390:N390"/>
    <mergeCell ref="H388:N388"/>
    <mergeCell ref="H385:N385"/>
    <mergeCell ref="H386:N386"/>
    <mergeCell ref="H383:N383"/>
    <mergeCell ref="H387:N387"/>
    <mergeCell ref="H395:N395"/>
    <mergeCell ref="H396:N396"/>
    <mergeCell ref="H393:N393"/>
    <mergeCell ref="H394:N394"/>
    <mergeCell ref="H391:N391"/>
    <mergeCell ref="H392:N392"/>
    <mergeCell ref="H406:N406"/>
    <mergeCell ref="H407:N407"/>
    <mergeCell ref="H404:N404"/>
    <mergeCell ref="H405:N405"/>
    <mergeCell ref="H402:N402"/>
    <mergeCell ref="H403:N403"/>
    <mergeCell ref="H401:N401"/>
    <mergeCell ref="H413:N413"/>
    <mergeCell ref="H414:N414"/>
    <mergeCell ref="H410:N410"/>
    <mergeCell ref="H411:N411"/>
    <mergeCell ref="H408:N408"/>
    <mergeCell ref="H409:N409"/>
    <mergeCell ref="H419:N419"/>
    <mergeCell ref="H420:N420"/>
    <mergeCell ref="H417:N417"/>
    <mergeCell ref="H418:N418"/>
    <mergeCell ref="H415:N415"/>
    <mergeCell ref="H416:N416"/>
    <mergeCell ref="H425:N425"/>
    <mergeCell ref="H426:N426"/>
    <mergeCell ref="H431:N431"/>
    <mergeCell ref="H423:N423"/>
    <mergeCell ref="H424:N424"/>
    <mergeCell ref="H421:N421"/>
    <mergeCell ref="H422:N422"/>
    <mergeCell ref="H430:N430"/>
    <mergeCell ref="H428:N428"/>
    <mergeCell ref="H429:N429"/>
    <mergeCell ref="H427:N427"/>
    <mergeCell ref="H435:N435"/>
    <mergeCell ref="H436:N436"/>
    <mergeCell ref="H433:N433"/>
    <mergeCell ref="H434:N434"/>
    <mergeCell ref="H432:N432"/>
    <mergeCell ref="H443:N443"/>
    <mergeCell ref="H444:N444"/>
    <mergeCell ref="H441:N441"/>
    <mergeCell ref="H442:N442"/>
    <mergeCell ref="H440:N440"/>
    <mergeCell ref="H438:N438"/>
    <mergeCell ref="H439:N439"/>
    <mergeCell ref="H456:N456"/>
    <mergeCell ref="H449:N449"/>
    <mergeCell ref="H447:N447"/>
    <mergeCell ref="H448:N448"/>
    <mergeCell ref="H445:N445"/>
    <mergeCell ref="H446:N446"/>
    <mergeCell ref="H455:N455"/>
    <mergeCell ref="H461:N461"/>
    <mergeCell ref="H462:N462"/>
    <mergeCell ref="H459:N459"/>
    <mergeCell ref="H460:N460"/>
    <mergeCell ref="H457:N457"/>
    <mergeCell ref="H458:N458"/>
    <mergeCell ref="H453:N453"/>
    <mergeCell ref="H454:N454"/>
    <mergeCell ref="H451:N451"/>
    <mergeCell ref="H452:N452"/>
    <mergeCell ref="H467:N467"/>
    <mergeCell ref="H468:N468"/>
    <mergeCell ref="H465:N465"/>
    <mergeCell ref="H466:N466"/>
    <mergeCell ref="H463:N463"/>
    <mergeCell ref="H464:N464"/>
    <mergeCell ref="H473:N473"/>
    <mergeCell ref="H471:N471"/>
    <mergeCell ref="H472:N472"/>
    <mergeCell ref="H486:N486"/>
    <mergeCell ref="H469:N469"/>
    <mergeCell ref="H470:N470"/>
    <mergeCell ref="H484:N484"/>
    <mergeCell ref="H485:N485"/>
    <mergeCell ref="H482:N482"/>
    <mergeCell ref="H483:N483"/>
    <mergeCell ref="H474:N474"/>
    <mergeCell ref="H475:N475"/>
    <mergeCell ref="H490:N490"/>
    <mergeCell ref="H491:N491"/>
    <mergeCell ref="H488:N488"/>
    <mergeCell ref="H489:N489"/>
    <mergeCell ref="H487:N487"/>
    <mergeCell ref="H497:N497"/>
    <mergeCell ref="H498:N498"/>
    <mergeCell ref="H495:N495"/>
    <mergeCell ref="H496:N496"/>
    <mergeCell ref="H492:N492"/>
    <mergeCell ref="H494:N494"/>
    <mergeCell ref="H503:N503"/>
    <mergeCell ref="H504:N504"/>
    <mergeCell ref="H501:N501"/>
    <mergeCell ref="H502:N502"/>
    <mergeCell ref="H499:N499"/>
    <mergeCell ref="H500:N500"/>
    <mergeCell ref="H509:N509"/>
    <mergeCell ref="H507:N507"/>
    <mergeCell ref="H508:N508"/>
    <mergeCell ref="H505:N505"/>
    <mergeCell ref="H513:N513"/>
    <mergeCell ref="H506:N506"/>
    <mergeCell ref="H514:N514"/>
    <mergeCell ref="H512:N512"/>
    <mergeCell ref="H510:N510"/>
    <mergeCell ref="H511:N511"/>
    <mergeCell ref="H521:N521"/>
    <mergeCell ref="H522:N522"/>
    <mergeCell ref="H519:N519"/>
    <mergeCell ref="H520:N520"/>
    <mergeCell ref="H517:N517"/>
    <mergeCell ref="H515:N515"/>
    <mergeCell ref="H516:N516"/>
    <mergeCell ref="H527:N527"/>
    <mergeCell ref="H528:N528"/>
    <mergeCell ref="H525:N525"/>
    <mergeCell ref="H526:N526"/>
    <mergeCell ref="H523:N523"/>
    <mergeCell ref="H524:N524"/>
    <mergeCell ref="H541:N541"/>
    <mergeCell ref="H542:N542"/>
    <mergeCell ref="H538:N538"/>
    <mergeCell ref="H537:N537"/>
    <mergeCell ref="H529:N529"/>
    <mergeCell ref="H530:N530"/>
    <mergeCell ref="H536:N536"/>
    <mergeCell ref="H539:N539"/>
    <mergeCell ref="H540:N540"/>
    <mergeCell ref="H535:N535"/>
    <mergeCell ref="H533:N533"/>
    <mergeCell ref="H534:N534"/>
    <mergeCell ref="H532:N532"/>
    <mergeCell ref="H548:N548"/>
    <mergeCell ref="H549:N549"/>
    <mergeCell ref="H546:N546"/>
    <mergeCell ref="H547:N547"/>
    <mergeCell ref="H544:N544"/>
    <mergeCell ref="H545:N545"/>
    <mergeCell ref="A570:N570"/>
    <mergeCell ref="H554:N554"/>
    <mergeCell ref="H555:N555"/>
    <mergeCell ref="H552:N552"/>
    <mergeCell ref="H553:N553"/>
    <mergeCell ref="H550:N550"/>
    <mergeCell ref="H551:N551"/>
    <mergeCell ref="F1:H1"/>
    <mergeCell ref="F5:N5"/>
    <mergeCell ref="F6:N6"/>
    <mergeCell ref="A27:F27"/>
    <mergeCell ref="A24:F24"/>
    <mergeCell ref="B18:E18"/>
    <mergeCell ref="B19:E19"/>
    <mergeCell ref="F3:H3"/>
    <mergeCell ref="H20:N21"/>
    <mergeCell ref="H22:N22"/>
    <mergeCell ref="G2:N2"/>
    <mergeCell ref="A129:G129"/>
    <mergeCell ref="H130:N130"/>
    <mergeCell ref="H131:N131"/>
    <mergeCell ref="H132:N132"/>
    <mergeCell ref="H133:N133"/>
    <mergeCell ref="H134:N134"/>
    <mergeCell ref="H139:N139"/>
    <mergeCell ref="H140:N140"/>
    <mergeCell ref="H141:N141"/>
    <mergeCell ref="H136:N136"/>
    <mergeCell ref="H137:N137"/>
    <mergeCell ref="H138:N138"/>
    <mergeCell ref="H153:N153"/>
    <mergeCell ref="H154:N154"/>
    <mergeCell ref="H155:N155"/>
    <mergeCell ref="H156:N156"/>
    <mergeCell ref="H157:N157"/>
    <mergeCell ref="H158:N158"/>
    <mergeCell ref="H159:N159"/>
    <mergeCell ref="H160:N160"/>
    <mergeCell ref="H161:N161"/>
    <mergeCell ref="H162:N162"/>
    <mergeCell ref="H163:N163"/>
    <mergeCell ref="H164:N164"/>
    <mergeCell ref="H165:N165"/>
    <mergeCell ref="H167:N167"/>
    <mergeCell ref="H168:N168"/>
    <mergeCell ref="H169:N169"/>
    <mergeCell ref="H170:N170"/>
    <mergeCell ref="H171:N171"/>
    <mergeCell ref="H172:N172"/>
    <mergeCell ref="H173:N173"/>
    <mergeCell ref="H174:N174"/>
    <mergeCell ref="H175:N175"/>
    <mergeCell ref="H176:N176"/>
    <mergeCell ref="H177:N177"/>
    <mergeCell ref="H178:N178"/>
    <mergeCell ref="A184:G184"/>
    <mergeCell ref="H185:N185"/>
    <mergeCell ref="H180:N180"/>
    <mergeCell ref="H181:N181"/>
    <mergeCell ref="H204:N204"/>
    <mergeCell ref="H205:N205"/>
    <mergeCell ref="H206:N206"/>
    <mergeCell ref="H207:N207"/>
    <mergeCell ref="H208:N208"/>
    <mergeCell ref="H209:N209"/>
    <mergeCell ref="H210:N210"/>
    <mergeCell ref="H211:N211"/>
    <mergeCell ref="H212:N212"/>
    <mergeCell ref="H213:N213"/>
    <mergeCell ref="H214:N214"/>
    <mergeCell ref="H215:N215"/>
    <mergeCell ref="H216:N216"/>
    <mergeCell ref="H217:N217"/>
    <mergeCell ref="H218:N218"/>
    <mergeCell ref="H219:N219"/>
    <mergeCell ref="H220:N220"/>
    <mergeCell ref="H222:N222"/>
    <mergeCell ref="H223:N223"/>
    <mergeCell ref="H224:N224"/>
    <mergeCell ref="H225:N225"/>
    <mergeCell ref="H226:N226"/>
    <mergeCell ref="H227:N227"/>
    <mergeCell ref="H228:N228"/>
    <mergeCell ref="H229:N229"/>
    <mergeCell ref="H230:N230"/>
    <mergeCell ref="H231:N231"/>
    <mergeCell ref="H232:N232"/>
    <mergeCell ref="H233:N233"/>
    <mergeCell ref="A239:G239"/>
    <mergeCell ref="H240:N240"/>
    <mergeCell ref="H241:N241"/>
    <mergeCell ref="H242:N242"/>
    <mergeCell ref="H243:N243"/>
    <mergeCell ref="H244:N244"/>
    <mergeCell ref="H245:N245"/>
    <mergeCell ref="H238:N238"/>
    <mergeCell ref="H246:N246"/>
    <mergeCell ref="H247:N247"/>
    <mergeCell ref="H248:N248"/>
    <mergeCell ref="H249:N249"/>
    <mergeCell ref="H250:N250"/>
    <mergeCell ref="H251:N251"/>
    <mergeCell ref="H252:N252"/>
    <mergeCell ref="H253:N253"/>
    <mergeCell ref="H254:N254"/>
    <mergeCell ref="H255:N255"/>
    <mergeCell ref="H256:N256"/>
    <mergeCell ref="H257:N257"/>
    <mergeCell ref="H258:N258"/>
    <mergeCell ref="H259:N259"/>
    <mergeCell ref="H260:N260"/>
    <mergeCell ref="H261:N261"/>
    <mergeCell ref="H262:N262"/>
    <mergeCell ref="H263:N263"/>
    <mergeCell ref="H264:N264"/>
    <mergeCell ref="H265:N265"/>
    <mergeCell ref="H266:N266"/>
    <mergeCell ref="H267:N267"/>
    <mergeCell ref="H268:N268"/>
    <mergeCell ref="H269:N269"/>
    <mergeCell ref="H270:N270"/>
    <mergeCell ref="H271:N271"/>
    <mergeCell ref="H272:N272"/>
    <mergeCell ref="H273:N273"/>
    <mergeCell ref="H274:N274"/>
    <mergeCell ref="H275:N275"/>
    <mergeCell ref="H277:N277"/>
    <mergeCell ref="H278:N278"/>
    <mergeCell ref="H279:N279"/>
    <mergeCell ref="H280:N280"/>
    <mergeCell ref="H287:N287"/>
    <mergeCell ref="H288:N288"/>
    <mergeCell ref="H281:N281"/>
    <mergeCell ref="H282:N282"/>
    <mergeCell ref="H283:N283"/>
    <mergeCell ref="H284:N284"/>
    <mergeCell ref="H285:N285"/>
    <mergeCell ref="H286:N286"/>
  </mergeCells>
  <pageMargins left="0.19685039370078741" right="0.51181102362204722" top="0.19685039370078741" bottom="0.19685039370078741" header="0.39370078740157483" footer="0.59055118110236227"/>
  <pageSetup paperSize="9" scale="6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37"/>
  <sheetViews>
    <sheetView view="pageBreakPreview" zoomScale="66" zoomScaleSheetLayoutView="66" workbookViewId="0">
      <selection activeCell="A23" sqref="A23:G28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345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434</v>
      </c>
      <c r="F12" s="4" t="s">
        <v>435</v>
      </c>
      <c r="G12" s="4" t="s">
        <v>439</v>
      </c>
    </row>
    <row r="13" spans="1:9" ht="24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4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4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0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">
      <c r="A19" s="715" t="s">
        <v>399</v>
      </c>
      <c r="B19" s="716"/>
      <c r="C19" s="716"/>
      <c r="D19" s="717"/>
      <c r="E19" s="36"/>
      <c r="F19" s="36"/>
      <c r="G19" s="36"/>
      <c r="H19" s="8"/>
    </row>
    <row r="20" spans="1:8" ht="15.75" x14ac:dyDescent="0.2">
      <c r="A20" s="710" t="s">
        <v>400</v>
      </c>
      <c r="B20" s="711"/>
      <c r="C20" s="711"/>
      <c r="D20" s="712"/>
      <c r="E20" s="36">
        <v>0</v>
      </c>
      <c r="F20" s="36"/>
      <c r="G20" s="36"/>
      <c r="H20" s="8"/>
    </row>
    <row r="21" spans="1:8" ht="15.75" x14ac:dyDescent="0.2">
      <c r="A21" s="710" t="s">
        <v>401</v>
      </c>
      <c r="B21" s="711"/>
      <c r="C21" s="711"/>
      <c r="D21" s="712"/>
      <c r="E21" s="36">
        <v>0</v>
      </c>
      <c r="F21" s="36"/>
      <c r="G21" s="36"/>
      <c r="H21" s="8"/>
    </row>
    <row r="22" spans="1:8" ht="15.75" x14ac:dyDescent="0.2">
      <c r="A22" s="710" t="s">
        <v>402</v>
      </c>
      <c r="B22" s="711"/>
      <c r="C22" s="711"/>
      <c r="D22" s="712"/>
      <c r="E22" s="36">
        <v>0</v>
      </c>
      <c r="F22" s="36"/>
      <c r="G22" s="36"/>
      <c r="H22" s="8"/>
    </row>
    <row r="23" spans="1:8" ht="15.75" x14ac:dyDescent="0.25">
      <c r="A23" s="3" t="s">
        <v>4</v>
      </c>
      <c r="B23" s="3"/>
      <c r="C23" s="27"/>
      <c r="D23" s="27"/>
      <c r="E23" s="3"/>
      <c r="F23" s="709" t="s">
        <v>436</v>
      </c>
      <c r="G23" s="709"/>
      <c r="H23" s="9"/>
    </row>
    <row r="24" spans="1:8" ht="15.75" x14ac:dyDescent="0.25">
      <c r="A24" s="3"/>
      <c r="B24" s="3"/>
      <c r="C24" s="708" t="s">
        <v>5</v>
      </c>
      <c r="D24" s="708"/>
      <c r="E24" s="3"/>
      <c r="F24" s="708" t="s">
        <v>6</v>
      </c>
      <c r="G24" s="708"/>
      <c r="H24" s="9"/>
    </row>
    <row r="25" spans="1:8" ht="15.75" x14ac:dyDescent="0.25">
      <c r="A25" s="3"/>
      <c r="B25" s="3"/>
      <c r="C25" s="3"/>
      <c r="D25" s="3"/>
      <c r="E25" s="3"/>
      <c r="F25" s="3"/>
      <c r="G25" s="3"/>
      <c r="H25" s="9"/>
    </row>
    <row r="26" spans="1:8" ht="15.75" x14ac:dyDescent="0.25">
      <c r="A26" s="3" t="s">
        <v>7</v>
      </c>
      <c r="B26" s="3"/>
      <c r="C26" s="27"/>
      <c r="D26" s="27"/>
      <c r="E26" s="3"/>
      <c r="F26" s="709" t="s">
        <v>437</v>
      </c>
      <c r="G26" s="709"/>
      <c r="H26" s="9"/>
    </row>
    <row r="27" spans="1:8" ht="15.75" x14ac:dyDescent="0.25">
      <c r="A27" s="9"/>
      <c r="B27" s="9"/>
      <c r="C27" s="708" t="s">
        <v>5</v>
      </c>
      <c r="D27" s="708"/>
      <c r="E27" s="3"/>
      <c r="F27" s="708" t="s">
        <v>6</v>
      </c>
      <c r="G27" s="708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4">
    <mergeCell ref="C27:D27"/>
    <mergeCell ref="F27:G27"/>
    <mergeCell ref="A15:D15"/>
    <mergeCell ref="A2:G2"/>
    <mergeCell ref="A3:G3"/>
    <mergeCell ref="A4:G4"/>
    <mergeCell ref="A5:G5"/>
    <mergeCell ref="A6:G6"/>
    <mergeCell ref="A7:F7"/>
    <mergeCell ref="F26:G26"/>
    <mergeCell ref="A8:F8"/>
    <mergeCell ref="A12:D12"/>
    <mergeCell ref="A13:D13"/>
    <mergeCell ref="A16:D16"/>
    <mergeCell ref="A17:D17"/>
    <mergeCell ref="A18:D18"/>
    <mergeCell ref="F23:G23"/>
    <mergeCell ref="C24:D24"/>
    <mergeCell ref="F24:G24"/>
    <mergeCell ref="A14:D14"/>
    <mergeCell ref="A19:D19"/>
    <mergeCell ref="A20:D20"/>
    <mergeCell ref="A21:D21"/>
    <mergeCell ref="A22:D22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H24"/>
  <sheetViews>
    <sheetView view="pageBreakPreview" zoomScale="66" zoomScaleSheetLayoutView="66" workbookViewId="0">
      <selection activeCell="A17" sqref="A17:IV20"/>
    </sheetView>
  </sheetViews>
  <sheetFormatPr defaultRowHeight="12.75" x14ac:dyDescent="0.2"/>
  <cols>
    <col min="1" max="1" width="17.5703125" customWidth="1"/>
    <col min="3" max="3" width="12.28515625" customWidth="1"/>
    <col min="4" max="4" width="6.28515625" customWidth="1"/>
    <col min="5" max="5" width="15.5703125" customWidth="1"/>
    <col min="6" max="7" width="15.28515625" customWidth="1"/>
  </cols>
  <sheetData>
    <row r="1" spans="1:7" ht="15" x14ac:dyDescent="0.2">
      <c r="A1" s="14"/>
      <c r="B1" s="14"/>
      <c r="C1" s="14"/>
      <c r="D1" s="14"/>
      <c r="E1" s="14"/>
      <c r="F1" s="14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37.5" customHeight="1" x14ac:dyDescent="0.2">
      <c r="A3" s="726" t="s">
        <v>365</v>
      </c>
      <c r="B3" s="726"/>
      <c r="C3" s="726"/>
      <c r="D3" s="726"/>
      <c r="E3" s="726"/>
      <c r="F3" s="726"/>
      <c r="G3" s="726"/>
    </row>
    <row r="4" spans="1:7" ht="58.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  <c r="G7" s="14"/>
    </row>
    <row r="8" spans="1:7" ht="15.75" x14ac:dyDescent="0.25">
      <c r="A8" s="3"/>
      <c r="B8" s="3"/>
      <c r="C8" s="3"/>
      <c r="D8" s="3"/>
      <c r="E8" s="3"/>
      <c r="F8" s="3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35.25" customHeight="1" x14ac:dyDescent="0.2">
      <c r="A11" s="773" t="s">
        <v>25</v>
      </c>
      <c r="B11" s="773"/>
      <c r="C11" s="773"/>
      <c r="D11" s="767"/>
      <c r="E11" s="41" t="s">
        <v>318</v>
      </c>
      <c r="F11" s="41" t="s">
        <v>319</v>
      </c>
      <c r="G11" s="41" t="s">
        <v>320</v>
      </c>
    </row>
    <row r="12" spans="1:7" ht="30" customHeight="1" x14ac:dyDescent="0.2">
      <c r="A12" s="958" t="s">
        <v>26</v>
      </c>
      <c r="B12" s="958"/>
      <c r="C12" s="958"/>
      <c r="D12" s="959"/>
      <c r="E12" s="42">
        <v>0</v>
      </c>
      <c r="F12" s="42"/>
      <c r="G12" s="42"/>
    </row>
    <row r="13" spans="1:7" ht="30" customHeight="1" x14ac:dyDescent="0.2">
      <c r="A13" s="958" t="s">
        <v>27</v>
      </c>
      <c r="B13" s="958"/>
      <c r="C13" s="958"/>
      <c r="D13" s="958"/>
      <c r="E13" s="43"/>
      <c r="F13" s="43"/>
      <c r="G13" s="43"/>
    </row>
    <row r="14" spans="1:7" ht="36" customHeight="1" x14ac:dyDescent="0.2">
      <c r="A14" s="958" t="s">
        <v>28</v>
      </c>
      <c r="B14" s="958"/>
      <c r="C14" s="958"/>
      <c r="D14" s="958"/>
      <c r="E14" s="33"/>
      <c r="F14" s="33"/>
      <c r="G14" s="33"/>
    </row>
    <row r="15" spans="1:7" ht="27" customHeight="1" x14ac:dyDescent="0.2">
      <c r="A15" s="957" t="s">
        <v>2</v>
      </c>
      <c r="B15" s="957"/>
      <c r="C15" s="957"/>
      <c r="D15" s="957"/>
      <c r="E15" s="5">
        <f>SUM(E12:E14)</f>
        <v>0</v>
      </c>
      <c r="F15" s="5">
        <f>SUM(F12:F14)</f>
        <v>0</v>
      </c>
      <c r="G15" s="5">
        <f>SUM(G12:G14)</f>
        <v>0</v>
      </c>
    </row>
    <row r="16" spans="1:7" ht="28.5" customHeight="1" x14ac:dyDescent="0.2">
      <c r="A16" s="957" t="s">
        <v>24</v>
      </c>
      <c r="B16" s="957"/>
      <c r="C16" s="957"/>
      <c r="D16" s="957"/>
      <c r="E16" s="5">
        <f>E15/1000</f>
        <v>0</v>
      </c>
      <c r="F16" s="5">
        <f>F15/1000</f>
        <v>0</v>
      </c>
      <c r="G16" s="5">
        <f>G15/1000</f>
        <v>0</v>
      </c>
    </row>
    <row r="17" spans="1:8" ht="15" x14ac:dyDescent="0.2">
      <c r="A17" s="14"/>
      <c r="B17" s="14"/>
      <c r="C17" s="14"/>
      <c r="D17" s="14"/>
      <c r="E17" s="14"/>
      <c r="F17" s="14"/>
      <c r="G17" s="14"/>
    </row>
    <row r="18" spans="1:8" ht="15" x14ac:dyDescent="0.2">
      <c r="A18" s="14"/>
      <c r="B18" s="14"/>
      <c r="C18" s="14"/>
      <c r="D18" s="14"/>
      <c r="E18" s="14"/>
      <c r="F18" s="14"/>
      <c r="G18" s="14"/>
    </row>
    <row r="19" spans="1:8" ht="15" x14ac:dyDescent="0.2">
      <c r="A19" s="14"/>
      <c r="B19" s="14"/>
      <c r="C19" s="14"/>
      <c r="D19" s="14"/>
      <c r="E19" s="14"/>
      <c r="F19" s="14"/>
      <c r="G19" s="14"/>
    </row>
    <row r="20" spans="1:8" ht="15.75" x14ac:dyDescent="0.25">
      <c r="A20" s="3" t="s">
        <v>4</v>
      </c>
      <c r="B20" s="27"/>
      <c r="C20" s="27"/>
      <c r="D20" s="9"/>
      <c r="E20" s="709"/>
      <c r="F20" s="709"/>
      <c r="G20" s="709"/>
      <c r="H20" s="9"/>
    </row>
    <row r="21" spans="1:8" ht="15.75" x14ac:dyDescent="0.25">
      <c r="A21" s="3"/>
      <c r="B21" s="708" t="s">
        <v>5</v>
      </c>
      <c r="C21" s="708"/>
      <c r="D21" s="38"/>
      <c r="E21" s="708" t="s">
        <v>6</v>
      </c>
      <c r="F21" s="708"/>
      <c r="G21" s="708"/>
      <c r="H21" s="9"/>
    </row>
    <row r="22" spans="1:8" ht="15.75" x14ac:dyDescent="0.25">
      <c r="A22" s="3"/>
      <c r="B22" s="3"/>
      <c r="C22" s="3"/>
      <c r="D22" s="9"/>
      <c r="E22" s="3"/>
      <c r="F22" s="3"/>
      <c r="G22" s="3"/>
      <c r="H22" s="9"/>
    </row>
    <row r="23" spans="1:8" ht="15.75" x14ac:dyDescent="0.25">
      <c r="A23" s="3" t="s">
        <v>7</v>
      </c>
      <c r="B23" s="27"/>
      <c r="C23" s="27"/>
      <c r="D23" s="9"/>
      <c r="E23" s="709"/>
      <c r="F23" s="709"/>
      <c r="G23" s="709"/>
      <c r="H23" s="9"/>
    </row>
    <row r="24" spans="1:8" ht="15.75" x14ac:dyDescent="0.25">
      <c r="A24" s="9"/>
      <c r="B24" s="708" t="s">
        <v>5</v>
      </c>
      <c r="C24" s="708"/>
      <c r="D24" s="38"/>
      <c r="E24" s="727" t="s">
        <v>6</v>
      </c>
      <c r="F24" s="727"/>
      <c r="G24" s="727"/>
      <c r="H24" s="9"/>
    </row>
  </sheetData>
  <sheetProtection selectLockedCells="1" selectUnlockedCells="1"/>
  <mergeCells count="18">
    <mergeCell ref="B21:C21"/>
    <mergeCell ref="E21:G21"/>
    <mergeCell ref="E23:G23"/>
    <mergeCell ref="B24:C24"/>
    <mergeCell ref="E24:G24"/>
    <mergeCell ref="A11:D11"/>
    <mergeCell ref="E20:G20"/>
    <mergeCell ref="A2:G2"/>
    <mergeCell ref="A3:G3"/>
    <mergeCell ref="A4:G4"/>
    <mergeCell ref="A5:G5"/>
    <mergeCell ref="A6:G6"/>
    <mergeCell ref="A7:F7"/>
    <mergeCell ref="A12:D12"/>
    <mergeCell ref="A13:D13"/>
    <mergeCell ref="A14:D14"/>
    <mergeCell ref="A15:D15"/>
    <mergeCell ref="A16:D16"/>
  </mergeCells>
  <pageMargins left="0.90972222222222221" right="0.1965277777777777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H23"/>
  <sheetViews>
    <sheetView zoomScaleSheetLayoutView="66" workbookViewId="0">
      <selection activeCell="G11" sqref="G11"/>
    </sheetView>
  </sheetViews>
  <sheetFormatPr defaultRowHeight="12.75" x14ac:dyDescent="0.2"/>
  <cols>
    <col min="1" max="1" width="18.28515625" customWidth="1"/>
    <col min="4" max="4" width="9.42578125" customWidth="1"/>
    <col min="5" max="5" width="16" customWidth="1"/>
    <col min="6" max="6" width="16.7109375" customWidth="1"/>
    <col min="7" max="7" width="16.28515625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35.25" customHeight="1" x14ac:dyDescent="0.2">
      <c r="A3" s="726" t="s">
        <v>366</v>
      </c>
      <c r="B3" s="726"/>
      <c r="C3" s="726"/>
      <c r="D3" s="726"/>
      <c r="E3" s="726"/>
      <c r="F3" s="726"/>
      <c r="G3" s="726"/>
    </row>
    <row r="4" spans="1:7" ht="46.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7" ht="15.75" customHeight="1" x14ac:dyDescent="0.2">
      <c r="A5" s="854" t="s">
        <v>1</v>
      </c>
      <c r="B5" s="854"/>
      <c r="C5" s="854"/>
      <c r="D5" s="854"/>
      <c r="E5" s="854"/>
      <c r="F5" s="854"/>
      <c r="G5" s="854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x14ac:dyDescent="0.2">
      <c r="A8" s="1"/>
      <c r="B8" s="1"/>
      <c r="C8" s="1"/>
      <c r="D8" s="1"/>
      <c r="E8" s="1"/>
      <c r="F8" s="1"/>
    </row>
    <row r="9" spans="1:7" ht="34.5" customHeight="1" x14ac:dyDescent="0.2">
      <c r="A9" s="858" t="s">
        <v>25</v>
      </c>
      <c r="B9" s="858"/>
      <c r="C9" s="858"/>
      <c r="D9" s="858"/>
      <c r="E9" s="72" t="s">
        <v>320</v>
      </c>
      <c r="F9" s="72" t="s">
        <v>986</v>
      </c>
      <c r="G9" s="72" t="s">
        <v>987</v>
      </c>
    </row>
    <row r="10" spans="1:7" ht="18.75" customHeight="1" x14ac:dyDescent="0.2">
      <c r="A10" s="853" t="s">
        <v>26</v>
      </c>
      <c r="B10" s="853"/>
      <c r="C10" s="853"/>
      <c r="D10" s="853"/>
      <c r="E10" s="30">
        <v>25</v>
      </c>
      <c r="F10" s="30">
        <v>25</v>
      </c>
      <c r="G10" s="30">
        <v>25</v>
      </c>
    </row>
    <row r="11" spans="1:7" ht="22.5" customHeight="1" x14ac:dyDescent="0.2">
      <c r="A11" s="853" t="s">
        <v>27</v>
      </c>
      <c r="B11" s="853"/>
      <c r="C11" s="853"/>
      <c r="D11" s="853"/>
      <c r="E11" s="30">
        <v>9125</v>
      </c>
      <c r="F11" s="30">
        <v>9125</v>
      </c>
      <c r="G11" s="30">
        <v>9150</v>
      </c>
    </row>
    <row r="12" spans="1:7" s="66" customFormat="1" ht="30" customHeight="1" x14ac:dyDescent="0.2">
      <c r="A12" s="853" t="s">
        <v>29</v>
      </c>
      <c r="B12" s="853"/>
      <c r="C12" s="853"/>
      <c r="D12" s="853"/>
      <c r="E12" s="30">
        <v>175.35</v>
      </c>
      <c r="F12" s="30">
        <v>175.35</v>
      </c>
      <c r="G12" s="30">
        <v>175.35</v>
      </c>
    </row>
    <row r="13" spans="1:7" ht="16.5" customHeight="1" x14ac:dyDescent="0.2">
      <c r="A13" s="853" t="s">
        <v>834</v>
      </c>
      <c r="B13" s="853"/>
      <c r="C13" s="853"/>
      <c r="D13" s="853"/>
      <c r="E13" s="30">
        <v>64002.75</v>
      </c>
      <c r="F13" s="30">
        <v>64002.75</v>
      </c>
      <c r="G13" s="30">
        <v>64178.1</v>
      </c>
    </row>
    <row r="14" spans="1:7" ht="30" customHeight="1" x14ac:dyDescent="0.2">
      <c r="A14" s="714" t="s">
        <v>2</v>
      </c>
      <c r="B14" s="714"/>
      <c r="C14" s="714"/>
      <c r="D14" s="714"/>
      <c r="E14" s="5">
        <f>(E11*E12)+E13</f>
        <v>1664071.5</v>
      </c>
      <c r="F14" s="61">
        <f t="shared" ref="F14:G14" si="0">(F11*F12)+F13</f>
        <v>1664071.5</v>
      </c>
      <c r="G14" s="61">
        <f t="shared" si="0"/>
        <v>1668630.6</v>
      </c>
    </row>
    <row r="15" spans="1:7" ht="30" customHeight="1" x14ac:dyDescent="0.2">
      <c r="A15" s="714" t="s">
        <v>24</v>
      </c>
      <c r="B15" s="714"/>
      <c r="C15" s="714"/>
      <c r="D15" s="714"/>
      <c r="E15" s="5">
        <f>E14/1000</f>
        <v>1664.0715</v>
      </c>
      <c r="F15" s="5">
        <f>F14/1000</f>
        <v>1664.0715</v>
      </c>
      <c r="G15" s="5">
        <f>G14/1000</f>
        <v>1668.6306000000002</v>
      </c>
    </row>
    <row r="19" spans="1:8" ht="15.75" x14ac:dyDescent="0.25">
      <c r="A19" s="3" t="s">
        <v>4</v>
      </c>
      <c r="B19" s="11"/>
      <c r="C19" s="11"/>
      <c r="D19" s="12"/>
      <c r="E19" s="960" t="s">
        <v>436</v>
      </c>
      <c r="F19" s="960"/>
      <c r="G19" s="960"/>
      <c r="H19" s="9"/>
    </row>
    <row r="20" spans="1:8" ht="15.75" x14ac:dyDescent="0.25">
      <c r="A20" s="3"/>
      <c r="B20" s="961" t="s">
        <v>5</v>
      </c>
      <c r="C20" s="961"/>
      <c r="D20" s="25"/>
      <c r="E20" s="961" t="s">
        <v>6</v>
      </c>
      <c r="F20" s="961"/>
      <c r="G20" s="961"/>
      <c r="H20" s="9"/>
    </row>
    <row r="21" spans="1:8" ht="15.75" x14ac:dyDescent="0.25">
      <c r="A21" s="3"/>
      <c r="B21" s="1"/>
      <c r="C21" s="1"/>
      <c r="D21" s="12"/>
      <c r="E21" s="1"/>
      <c r="F21" s="1"/>
      <c r="G21" s="1"/>
      <c r="H21" s="9"/>
    </row>
    <row r="22" spans="1:8" ht="15.75" x14ac:dyDescent="0.25">
      <c r="A22" s="3" t="s">
        <v>7</v>
      </c>
      <c r="B22" s="11"/>
      <c r="C22" s="11"/>
      <c r="D22" s="12"/>
      <c r="E22" s="960" t="s">
        <v>437</v>
      </c>
      <c r="F22" s="960"/>
      <c r="G22" s="960"/>
      <c r="H22" s="9"/>
    </row>
    <row r="23" spans="1:8" ht="15.75" x14ac:dyDescent="0.25">
      <c r="A23" s="9"/>
      <c r="B23" s="961" t="s">
        <v>5</v>
      </c>
      <c r="C23" s="961"/>
      <c r="D23" s="25"/>
      <c r="E23" s="844" t="s">
        <v>6</v>
      </c>
      <c r="F23" s="844"/>
      <c r="G23" s="844"/>
      <c r="H23" s="9"/>
    </row>
  </sheetData>
  <sheetProtection selectLockedCells="1" selectUnlockedCells="1"/>
  <mergeCells count="19">
    <mergeCell ref="B20:C20"/>
    <mergeCell ref="E20:G20"/>
    <mergeCell ref="E22:G22"/>
    <mergeCell ref="B23:C23"/>
    <mergeCell ref="E23:G23"/>
    <mergeCell ref="A12:D12"/>
    <mergeCell ref="A9:D9"/>
    <mergeCell ref="E19:G19"/>
    <mergeCell ref="A2:G2"/>
    <mergeCell ref="A3:G3"/>
    <mergeCell ref="A4:G4"/>
    <mergeCell ref="A5:G5"/>
    <mergeCell ref="A6:G6"/>
    <mergeCell ref="A7:F7"/>
    <mergeCell ref="A10:D10"/>
    <mergeCell ref="A11:D11"/>
    <mergeCell ref="A13:D13"/>
    <mergeCell ref="A14:D14"/>
    <mergeCell ref="A15:D15"/>
  </mergeCells>
  <pageMargins left="0.94027777777777777" right="0.19652777777777777" top="0.98402777777777772" bottom="0.98402777777777772" header="0.51180555555555551" footer="0.51180555555555551"/>
  <pageSetup paperSize="9" scale="97" firstPageNumber="0" orientation="portrait" horizontalDpi="300" verticalDpi="3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367</v>
      </c>
      <c r="B3" s="756"/>
      <c r="C3" s="756"/>
      <c r="D3" s="756"/>
      <c r="E3" s="756"/>
      <c r="F3" s="756"/>
      <c r="G3" s="756"/>
    </row>
    <row r="4" spans="1:7" ht="63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368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M82"/>
  <sheetViews>
    <sheetView topLeftCell="A91" workbookViewId="0">
      <selection activeCell="K10" sqref="K10:M10"/>
    </sheetView>
  </sheetViews>
  <sheetFormatPr defaultRowHeight="12.75" x14ac:dyDescent="0.2"/>
  <cols>
    <col min="1" max="1" width="20" style="66" customWidth="1"/>
    <col min="2" max="4" width="9.140625" style="66"/>
    <col min="5" max="5" width="8" style="66" customWidth="1"/>
    <col min="6" max="6" width="9.140625" style="66"/>
    <col min="7" max="7" width="11" style="66" customWidth="1"/>
    <col min="8" max="8" width="7.85546875" style="66" customWidth="1"/>
    <col min="9" max="9" width="9.140625" style="66"/>
    <col min="10" max="10" width="11" style="66" customWidth="1"/>
    <col min="11" max="12" width="9.140625" style="66"/>
    <col min="13" max="13" width="11.7109375" style="66" customWidth="1"/>
    <col min="14" max="16384" width="9.140625" style="66"/>
  </cols>
  <sheetData>
    <row r="1" spans="1:13" ht="18.75" x14ac:dyDescent="0.3">
      <c r="D1" s="295" t="s">
        <v>743</v>
      </c>
      <c r="E1" s="295"/>
      <c r="F1" s="295"/>
      <c r="G1" s="295"/>
      <c r="H1" s="295"/>
    </row>
    <row r="2" spans="1:13" ht="15.75" x14ac:dyDescent="0.25">
      <c r="A2" s="907" t="s">
        <v>0</v>
      </c>
      <c r="B2" s="907"/>
      <c r="C2" s="907"/>
      <c r="D2" s="907"/>
      <c r="E2" s="907"/>
      <c r="F2" s="907"/>
      <c r="G2" s="907"/>
      <c r="H2" s="907"/>
      <c r="I2" s="907"/>
      <c r="J2" s="907"/>
      <c r="K2" s="907"/>
      <c r="L2" s="907"/>
      <c r="M2" s="907"/>
    </row>
    <row r="3" spans="1:13" ht="15.75" x14ac:dyDescent="0.25">
      <c r="A3" s="908" t="s">
        <v>744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</row>
    <row r="4" spans="1:13" ht="15.75" x14ac:dyDescent="0.25">
      <c r="A4" s="913" t="s">
        <v>517</v>
      </c>
      <c r="B4" s="913"/>
      <c r="C4" s="913"/>
      <c r="D4" s="913"/>
      <c r="E4" s="913"/>
      <c r="F4" s="913"/>
      <c r="G4" s="913"/>
      <c r="H4" s="913"/>
      <c r="I4" s="913"/>
      <c r="J4" s="913"/>
      <c r="K4" s="913"/>
      <c r="L4" s="913"/>
      <c r="M4" s="364"/>
    </row>
    <row r="5" spans="1:13" x14ac:dyDescent="0.2">
      <c r="A5" s="854" t="s">
        <v>1</v>
      </c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</row>
    <row r="6" spans="1:13" ht="15.75" x14ac:dyDescent="0.25">
      <c r="A6" s="908" t="s">
        <v>514</v>
      </c>
      <c r="B6" s="908"/>
      <c r="C6" s="908"/>
      <c r="D6" s="908"/>
      <c r="E6" s="908"/>
      <c r="F6" s="908"/>
      <c r="G6" s="908"/>
      <c r="H6" s="908"/>
      <c r="I6" s="908"/>
      <c r="J6" s="908"/>
      <c r="K6" s="908"/>
      <c r="L6" s="908"/>
      <c r="M6" s="908"/>
    </row>
    <row r="7" spans="1:13" ht="15.75" x14ac:dyDescent="0.25">
      <c r="A7" s="181" t="s">
        <v>835</v>
      </c>
      <c r="B7" s="181">
        <v>12</v>
      </c>
      <c r="C7" s="181"/>
      <c r="D7" s="181"/>
      <c r="E7" s="181"/>
      <c r="F7" s="181"/>
      <c r="G7" s="181"/>
    </row>
    <row r="8" spans="1:13" ht="15.75" x14ac:dyDescent="0.25">
      <c r="A8" s="365" t="s">
        <v>836</v>
      </c>
      <c r="B8" s="181">
        <v>13</v>
      </c>
      <c r="C8" s="181"/>
      <c r="D8" s="181"/>
      <c r="E8" s="181"/>
      <c r="F8" s="181"/>
      <c r="G8" s="181"/>
    </row>
    <row r="9" spans="1:13" ht="15.75" x14ac:dyDescent="0.25">
      <c r="A9" s="365"/>
      <c r="B9" s="181"/>
      <c r="C9" s="181"/>
      <c r="D9" s="181"/>
      <c r="E9" s="181"/>
      <c r="F9" s="181"/>
      <c r="G9" s="181"/>
    </row>
    <row r="10" spans="1:13" s="23" customFormat="1" ht="33" customHeight="1" x14ac:dyDescent="0.2">
      <c r="A10" s="993" t="s">
        <v>8</v>
      </c>
      <c r="B10" s="994" t="s">
        <v>750</v>
      </c>
      <c r="C10" s="994" t="s">
        <v>529</v>
      </c>
      <c r="D10" s="994" t="s">
        <v>530</v>
      </c>
      <c r="E10" s="991" t="s">
        <v>988</v>
      </c>
      <c r="F10" s="992"/>
      <c r="G10" s="992"/>
      <c r="H10" s="991" t="s">
        <v>989</v>
      </c>
      <c r="I10" s="992"/>
      <c r="J10" s="992"/>
      <c r="K10" s="991" t="s">
        <v>990</v>
      </c>
      <c r="L10" s="992"/>
      <c r="M10" s="992"/>
    </row>
    <row r="11" spans="1:13" s="23" customFormat="1" x14ac:dyDescent="0.2">
      <c r="A11" s="993"/>
      <c r="B11" s="994"/>
      <c r="C11" s="994"/>
      <c r="D11" s="994"/>
      <c r="E11" s="366" t="s">
        <v>12</v>
      </c>
      <c r="F11" s="366" t="s">
        <v>13</v>
      </c>
      <c r="G11" s="366" t="s">
        <v>487</v>
      </c>
      <c r="H11" s="366" t="s">
        <v>12</v>
      </c>
      <c r="I11" s="366" t="s">
        <v>13</v>
      </c>
      <c r="J11" s="366" t="s">
        <v>487</v>
      </c>
      <c r="K11" s="366" t="s">
        <v>12</v>
      </c>
      <c r="L11" s="366" t="s">
        <v>13</v>
      </c>
      <c r="M11" s="366" t="s">
        <v>487</v>
      </c>
    </row>
    <row r="12" spans="1:13" ht="30.75" customHeight="1" x14ac:dyDescent="0.2">
      <c r="A12" s="367" t="s">
        <v>837</v>
      </c>
      <c r="B12" s="368" t="s">
        <v>21</v>
      </c>
      <c r="C12" s="368" t="s">
        <v>21</v>
      </c>
      <c r="D12" s="368" t="s">
        <v>21</v>
      </c>
      <c r="E12" s="369">
        <f>SUM(E13:E25)</f>
        <v>344</v>
      </c>
      <c r="F12" s="368" t="s">
        <v>21</v>
      </c>
      <c r="G12" s="368">
        <f>SUM(G13:G25)</f>
        <v>189850</v>
      </c>
      <c r="H12" s="369">
        <f>SUM(H13:H25)</f>
        <v>338</v>
      </c>
      <c r="I12" s="368" t="s">
        <v>21</v>
      </c>
      <c r="J12" s="368">
        <f>SUM(J13:J25)</f>
        <v>177550</v>
      </c>
      <c r="K12" s="369">
        <f>SUM(K13:K25)</f>
        <v>320</v>
      </c>
      <c r="L12" s="368" t="s">
        <v>21</v>
      </c>
      <c r="M12" s="368">
        <f>SUM(M13:M25)</f>
        <v>165400</v>
      </c>
    </row>
    <row r="13" spans="1:13" ht="30.75" customHeight="1" x14ac:dyDescent="0.25">
      <c r="A13" s="370" t="s">
        <v>578</v>
      </c>
      <c r="B13" s="204">
        <v>25</v>
      </c>
      <c r="C13" s="204">
        <v>20</v>
      </c>
      <c r="D13" s="204">
        <v>14</v>
      </c>
      <c r="E13" s="204">
        <v>19</v>
      </c>
      <c r="F13" s="371">
        <v>2000</v>
      </c>
      <c r="G13" s="371">
        <f t="shared" ref="G13:G25" si="0">E13*F13</f>
        <v>38000</v>
      </c>
      <c r="H13" s="204">
        <v>20</v>
      </c>
      <c r="I13" s="371">
        <v>2000</v>
      </c>
      <c r="J13" s="371">
        <f t="shared" ref="J13:J25" si="1">H13*I13</f>
        <v>40000</v>
      </c>
      <c r="K13" s="204">
        <v>15</v>
      </c>
      <c r="L13" s="371">
        <v>2000</v>
      </c>
      <c r="M13" s="371">
        <f t="shared" ref="M13:M25" si="2">K13*L13</f>
        <v>30000</v>
      </c>
    </row>
    <row r="14" spans="1:13" ht="17.25" customHeight="1" x14ac:dyDescent="0.25">
      <c r="A14" s="370" t="s">
        <v>838</v>
      </c>
      <c r="B14" s="204">
        <v>25</v>
      </c>
      <c r="C14" s="204">
        <v>25</v>
      </c>
      <c r="D14" s="204">
        <v>5</v>
      </c>
      <c r="E14" s="204">
        <v>5</v>
      </c>
      <c r="F14" s="371">
        <v>1150</v>
      </c>
      <c r="G14" s="371">
        <f t="shared" si="0"/>
        <v>5750</v>
      </c>
      <c r="H14" s="204">
        <v>3</v>
      </c>
      <c r="I14" s="371">
        <v>1150</v>
      </c>
      <c r="J14" s="371">
        <f t="shared" si="1"/>
        <v>3450</v>
      </c>
      <c r="K14" s="204">
        <v>5</v>
      </c>
      <c r="L14" s="371">
        <v>1200</v>
      </c>
      <c r="M14" s="371">
        <f t="shared" si="2"/>
        <v>6000</v>
      </c>
    </row>
    <row r="15" spans="1:13" ht="12.75" customHeight="1" x14ac:dyDescent="0.25">
      <c r="A15" s="370" t="s">
        <v>579</v>
      </c>
      <c r="B15" s="204">
        <v>25</v>
      </c>
      <c r="C15" s="204">
        <v>35</v>
      </c>
      <c r="D15" s="204">
        <v>25</v>
      </c>
      <c r="E15" s="204">
        <v>25</v>
      </c>
      <c r="F15" s="371">
        <v>1000</v>
      </c>
      <c r="G15" s="371">
        <f t="shared" si="0"/>
        <v>25000</v>
      </c>
      <c r="H15" s="204">
        <v>15</v>
      </c>
      <c r="I15" s="371">
        <v>1000</v>
      </c>
      <c r="J15" s="371">
        <f t="shared" si="1"/>
        <v>15000</v>
      </c>
      <c r="K15" s="204">
        <v>15</v>
      </c>
      <c r="L15" s="371">
        <v>1000</v>
      </c>
      <c r="M15" s="371">
        <f t="shared" si="2"/>
        <v>15000</v>
      </c>
    </row>
    <row r="16" spans="1:13" ht="18" customHeight="1" x14ac:dyDescent="0.25">
      <c r="A16" s="370" t="s">
        <v>580</v>
      </c>
      <c r="B16" s="204">
        <v>25</v>
      </c>
      <c r="C16" s="204">
        <v>72</v>
      </c>
      <c r="D16" s="204">
        <v>0</v>
      </c>
      <c r="E16" s="204">
        <v>0</v>
      </c>
      <c r="F16" s="371">
        <v>0</v>
      </c>
      <c r="G16" s="371">
        <f t="shared" si="0"/>
        <v>0</v>
      </c>
      <c r="H16" s="204">
        <v>0</v>
      </c>
      <c r="I16" s="371">
        <v>0</v>
      </c>
      <c r="J16" s="371">
        <f t="shared" si="1"/>
        <v>0</v>
      </c>
      <c r="K16" s="204">
        <v>0</v>
      </c>
      <c r="L16" s="371">
        <v>0</v>
      </c>
      <c r="M16" s="371">
        <f t="shared" si="2"/>
        <v>0</v>
      </c>
    </row>
    <row r="17" spans="1:13" ht="17.25" customHeight="1" x14ac:dyDescent="0.25">
      <c r="A17" s="370" t="s">
        <v>581</v>
      </c>
      <c r="B17" s="204">
        <v>25</v>
      </c>
      <c r="C17" s="204">
        <v>25</v>
      </c>
      <c r="D17" s="204">
        <v>0</v>
      </c>
      <c r="E17" s="204">
        <v>0</v>
      </c>
      <c r="F17" s="371">
        <f>D17*E17</f>
        <v>0</v>
      </c>
      <c r="G17" s="371">
        <f t="shared" si="0"/>
        <v>0</v>
      </c>
      <c r="H17" s="204">
        <v>0</v>
      </c>
      <c r="I17" s="371">
        <f>G17*H17</f>
        <v>0</v>
      </c>
      <c r="J17" s="371">
        <f t="shared" si="1"/>
        <v>0</v>
      </c>
      <c r="K17" s="204">
        <v>0</v>
      </c>
      <c r="L17" s="371">
        <f>J17*K17</f>
        <v>0</v>
      </c>
      <c r="M17" s="371">
        <f t="shared" si="2"/>
        <v>0</v>
      </c>
    </row>
    <row r="18" spans="1:13" ht="18" customHeight="1" x14ac:dyDescent="0.25">
      <c r="A18" s="370" t="s">
        <v>582</v>
      </c>
      <c r="B18" s="204">
        <v>75</v>
      </c>
      <c r="C18" s="204">
        <v>50</v>
      </c>
      <c r="D18" s="204">
        <v>25</v>
      </c>
      <c r="E18" s="204">
        <v>50</v>
      </c>
      <c r="F18" s="371">
        <v>500</v>
      </c>
      <c r="G18" s="371">
        <f t="shared" si="0"/>
        <v>25000</v>
      </c>
      <c r="H18" s="204">
        <v>30</v>
      </c>
      <c r="I18" s="371">
        <v>500</v>
      </c>
      <c r="J18" s="371">
        <f t="shared" si="1"/>
        <v>15000</v>
      </c>
      <c r="K18" s="204">
        <v>30</v>
      </c>
      <c r="L18" s="371">
        <v>500</v>
      </c>
      <c r="M18" s="371">
        <f t="shared" si="2"/>
        <v>15000</v>
      </c>
    </row>
    <row r="19" spans="1:13" ht="14.25" customHeight="1" x14ac:dyDescent="0.25">
      <c r="A19" s="370" t="s">
        <v>583</v>
      </c>
      <c r="B19" s="204">
        <v>75</v>
      </c>
      <c r="C19" s="204">
        <v>120</v>
      </c>
      <c r="D19" s="204">
        <v>75</v>
      </c>
      <c r="E19" s="204">
        <v>30</v>
      </c>
      <c r="F19" s="371">
        <v>400</v>
      </c>
      <c r="G19" s="371">
        <f t="shared" si="0"/>
        <v>12000</v>
      </c>
      <c r="H19" s="204">
        <v>35</v>
      </c>
      <c r="I19" s="371">
        <v>400</v>
      </c>
      <c r="J19" s="371">
        <f t="shared" si="1"/>
        <v>14000</v>
      </c>
      <c r="K19" s="204">
        <v>35</v>
      </c>
      <c r="L19" s="371">
        <v>400</v>
      </c>
      <c r="M19" s="371">
        <f t="shared" si="2"/>
        <v>14000</v>
      </c>
    </row>
    <row r="20" spans="1:13" ht="12.75" customHeight="1" x14ac:dyDescent="0.25">
      <c r="A20" s="370" t="s">
        <v>584</v>
      </c>
      <c r="B20" s="204">
        <v>75</v>
      </c>
      <c r="C20" s="204">
        <v>100</v>
      </c>
      <c r="D20" s="204">
        <v>75</v>
      </c>
      <c r="E20" s="204">
        <v>50</v>
      </c>
      <c r="F20" s="371">
        <v>100</v>
      </c>
      <c r="G20" s="371">
        <f t="shared" si="0"/>
        <v>5000</v>
      </c>
      <c r="H20" s="204">
        <v>50</v>
      </c>
      <c r="I20" s="371">
        <v>100</v>
      </c>
      <c r="J20" s="371">
        <f t="shared" si="1"/>
        <v>5000</v>
      </c>
      <c r="K20" s="204">
        <v>50</v>
      </c>
      <c r="L20" s="371">
        <v>100</v>
      </c>
      <c r="M20" s="371">
        <f t="shared" si="2"/>
        <v>5000</v>
      </c>
    </row>
    <row r="21" spans="1:13" ht="18" customHeight="1" x14ac:dyDescent="0.25">
      <c r="A21" s="370" t="s">
        <v>585</v>
      </c>
      <c r="B21" s="204">
        <v>50</v>
      </c>
      <c r="C21" s="204">
        <v>50</v>
      </c>
      <c r="D21" s="204">
        <v>50</v>
      </c>
      <c r="E21" s="204">
        <v>50</v>
      </c>
      <c r="F21" s="371">
        <v>500</v>
      </c>
      <c r="G21" s="371">
        <f t="shared" si="0"/>
        <v>25000</v>
      </c>
      <c r="H21" s="204">
        <v>50</v>
      </c>
      <c r="I21" s="371">
        <v>500</v>
      </c>
      <c r="J21" s="371">
        <f t="shared" si="1"/>
        <v>25000</v>
      </c>
      <c r="K21" s="204">
        <v>50</v>
      </c>
      <c r="L21" s="371">
        <v>500</v>
      </c>
      <c r="M21" s="371">
        <f t="shared" si="2"/>
        <v>25000</v>
      </c>
    </row>
    <row r="22" spans="1:13" ht="18.75" customHeight="1" x14ac:dyDescent="0.25">
      <c r="A22" s="372" t="s">
        <v>839</v>
      </c>
      <c r="B22" s="373">
        <v>25</v>
      </c>
      <c r="C22" s="373">
        <v>25</v>
      </c>
      <c r="D22" s="373">
        <v>25</v>
      </c>
      <c r="E22" s="373">
        <v>25</v>
      </c>
      <c r="F22" s="374">
        <v>1000</v>
      </c>
      <c r="G22" s="374">
        <f t="shared" si="0"/>
        <v>25000</v>
      </c>
      <c r="H22" s="373">
        <v>25</v>
      </c>
      <c r="I22" s="374">
        <v>1000</v>
      </c>
      <c r="J22" s="374">
        <f t="shared" si="1"/>
        <v>25000</v>
      </c>
      <c r="K22" s="373">
        <v>25</v>
      </c>
      <c r="L22" s="374">
        <v>1000</v>
      </c>
      <c r="M22" s="374">
        <f t="shared" si="2"/>
        <v>25000</v>
      </c>
    </row>
    <row r="23" spans="1:13" ht="20.25" customHeight="1" x14ac:dyDescent="0.25">
      <c r="A23" s="370" t="s">
        <v>840</v>
      </c>
      <c r="B23" s="204">
        <v>50</v>
      </c>
      <c r="C23" s="204">
        <v>50</v>
      </c>
      <c r="D23" s="204">
        <v>50</v>
      </c>
      <c r="E23" s="204">
        <v>50</v>
      </c>
      <c r="F23" s="371">
        <v>350</v>
      </c>
      <c r="G23" s="371">
        <f t="shared" si="0"/>
        <v>17500</v>
      </c>
      <c r="H23" s="204">
        <v>50</v>
      </c>
      <c r="I23" s="371">
        <v>350</v>
      </c>
      <c r="J23" s="371">
        <f t="shared" si="1"/>
        <v>17500</v>
      </c>
      <c r="K23" s="204">
        <v>50</v>
      </c>
      <c r="L23" s="371">
        <v>350</v>
      </c>
      <c r="M23" s="371">
        <f t="shared" si="2"/>
        <v>17500</v>
      </c>
    </row>
    <row r="24" spans="1:13" ht="20.25" customHeight="1" x14ac:dyDescent="0.25">
      <c r="A24" s="370" t="s">
        <v>841</v>
      </c>
      <c r="B24" s="204">
        <v>50</v>
      </c>
      <c r="C24" s="204">
        <v>70</v>
      </c>
      <c r="D24" s="204">
        <v>50</v>
      </c>
      <c r="E24" s="204">
        <v>30</v>
      </c>
      <c r="F24" s="371">
        <v>300</v>
      </c>
      <c r="G24" s="371">
        <f t="shared" si="0"/>
        <v>9000</v>
      </c>
      <c r="H24" s="204">
        <v>50</v>
      </c>
      <c r="I24" s="371">
        <v>300</v>
      </c>
      <c r="J24" s="371">
        <f t="shared" si="1"/>
        <v>15000</v>
      </c>
      <c r="K24" s="204">
        <v>30</v>
      </c>
      <c r="L24" s="371">
        <v>300</v>
      </c>
      <c r="M24" s="371">
        <f t="shared" si="2"/>
        <v>9000</v>
      </c>
    </row>
    <row r="25" spans="1:13" ht="15.75" customHeight="1" x14ac:dyDescent="0.25">
      <c r="A25" s="370" t="s">
        <v>842</v>
      </c>
      <c r="B25" s="204">
        <v>75</v>
      </c>
      <c r="C25" s="204">
        <v>75</v>
      </c>
      <c r="D25" s="204">
        <v>10</v>
      </c>
      <c r="E25" s="204">
        <v>10</v>
      </c>
      <c r="F25" s="371">
        <v>260</v>
      </c>
      <c r="G25" s="371">
        <f t="shared" si="0"/>
        <v>2600</v>
      </c>
      <c r="H25" s="204">
        <v>10</v>
      </c>
      <c r="I25" s="371">
        <v>260</v>
      </c>
      <c r="J25" s="371">
        <f t="shared" si="1"/>
        <v>2600</v>
      </c>
      <c r="K25" s="204">
        <v>15</v>
      </c>
      <c r="L25" s="371">
        <v>260</v>
      </c>
      <c r="M25" s="371">
        <f t="shared" si="2"/>
        <v>3900</v>
      </c>
    </row>
    <row r="26" spans="1:13" ht="33.75" customHeight="1" x14ac:dyDescent="0.2">
      <c r="A26" s="367" t="s">
        <v>843</v>
      </c>
      <c r="B26" s="368" t="s">
        <v>21</v>
      </c>
      <c r="C26" s="368" t="s">
        <v>21</v>
      </c>
      <c r="D26" s="368" t="s">
        <v>21</v>
      </c>
      <c r="E26" s="369">
        <f>E28+E27</f>
        <v>7</v>
      </c>
      <c r="F26" s="368" t="s">
        <v>21</v>
      </c>
      <c r="G26" s="368">
        <f>G27+G28</f>
        <v>28900</v>
      </c>
      <c r="H26" s="369">
        <f>H28+H27</f>
        <v>6</v>
      </c>
      <c r="I26" s="368" t="s">
        <v>21</v>
      </c>
      <c r="J26" s="368">
        <f>J27+J28</f>
        <v>27400</v>
      </c>
      <c r="K26" s="369">
        <f>K28+K27</f>
        <v>7</v>
      </c>
      <c r="L26" s="368" t="s">
        <v>21</v>
      </c>
      <c r="M26" s="368">
        <f>M27+M28</f>
        <v>28900</v>
      </c>
    </row>
    <row r="27" spans="1:13" ht="36.75" customHeight="1" x14ac:dyDescent="0.25">
      <c r="A27" s="370" t="s">
        <v>844</v>
      </c>
      <c r="B27" s="204">
        <v>25</v>
      </c>
      <c r="C27" s="204">
        <v>25</v>
      </c>
      <c r="D27" s="204">
        <v>5</v>
      </c>
      <c r="E27" s="204">
        <v>5</v>
      </c>
      <c r="F27" s="371">
        <v>4300</v>
      </c>
      <c r="G27" s="371">
        <f>E27*F27</f>
        <v>21500</v>
      </c>
      <c r="H27" s="204">
        <v>4</v>
      </c>
      <c r="I27" s="371">
        <v>5000</v>
      </c>
      <c r="J27" s="371">
        <f>H27*I27</f>
        <v>20000</v>
      </c>
      <c r="K27" s="204">
        <v>5</v>
      </c>
      <c r="L27" s="371">
        <v>4300</v>
      </c>
      <c r="M27" s="371">
        <f>K27*L27</f>
        <v>21500</v>
      </c>
    </row>
    <row r="28" spans="1:13" ht="35.25" customHeight="1" x14ac:dyDescent="0.25">
      <c r="A28" s="370" t="s">
        <v>845</v>
      </c>
      <c r="B28" s="204">
        <v>25</v>
      </c>
      <c r="C28" s="204">
        <v>28</v>
      </c>
      <c r="D28" s="204">
        <v>5</v>
      </c>
      <c r="E28" s="204">
        <v>2</v>
      </c>
      <c r="F28" s="371">
        <v>3700</v>
      </c>
      <c r="G28" s="371">
        <f>E28*F28</f>
        <v>7400</v>
      </c>
      <c r="H28" s="204">
        <v>2</v>
      </c>
      <c r="I28" s="371">
        <v>3700</v>
      </c>
      <c r="J28" s="371">
        <f>H28*I28</f>
        <v>7400</v>
      </c>
      <c r="K28" s="204">
        <v>2</v>
      </c>
      <c r="L28" s="371">
        <v>3700</v>
      </c>
      <c r="M28" s="371">
        <f>K28*L28</f>
        <v>7400</v>
      </c>
    </row>
    <row r="29" spans="1:13" ht="42" customHeight="1" x14ac:dyDescent="0.2">
      <c r="A29" s="367" t="s">
        <v>846</v>
      </c>
      <c r="B29" s="368" t="s">
        <v>21</v>
      </c>
      <c r="C29" s="368" t="s">
        <v>21</v>
      </c>
      <c r="D29" s="368" t="s">
        <v>21</v>
      </c>
      <c r="E29" s="369">
        <f>SUM(E30:E44)</f>
        <v>153</v>
      </c>
      <c r="F29" s="368" t="s">
        <v>21</v>
      </c>
      <c r="G29" s="368">
        <f>SUM(G30:G44)</f>
        <v>165730</v>
      </c>
      <c r="H29" s="369">
        <f>SUM(H30:H44)</f>
        <v>175</v>
      </c>
      <c r="I29" s="368" t="s">
        <v>21</v>
      </c>
      <c r="J29" s="368">
        <f>SUM(J30:J44)</f>
        <v>224030</v>
      </c>
      <c r="K29" s="369">
        <f>SUM(K30:K44)</f>
        <v>169</v>
      </c>
      <c r="L29" s="368" t="s">
        <v>21</v>
      </c>
      <c r="M29" s="368">
        <f>SUM(M30:M44)</f>
        <v>210780</v>
      </c>
    </row>
    <row r="30" spans="1:13" ht="30.75" customHeight="1" x14ac:dyDescent="0.25">
      <c r="A30" s="370" t="s">
        <v>847</v>
      </c>
      <c r="B30" s="204">
        <v>12</v>
      </c>
      <c r="C30" s="204">
        <v>12</v>
      </c>
      <c r="D30" s="204">
        <v>2</v>
      </c>
      <c r="E30" s="204">
        <v>2</v>
      </c>
      <c r="F30" s="371">
        <v>3000</v>
      </c>
      <c r="G30" s="371">
        <f t="shared" ref="G30:G44" si="3">E30*F30</f>
        <v>6000</v>
      </c>
      <c r="H30" s="204">
        <v>10</v>
      </c>
      <c r="I30" s="371">
        <v>3000</v>
      </c>
      <c r="J30" s="371">
        <f t="shared" ref="J30:J44" si="4">H30*I30</f>
        <v>30000</v>
      </c>
      <c r="K30" s="204">
        <v>7</v>
      </c>
      <c r="L30" s="371">
        <v>3000</v>
      </c>
      <c r="M30" s="371">
        <f t="shared" ref="M30:M44" si="5">K30*L30</f>
        <v>21000</v>
      </c>
    </row>
    <row r="31" spans="1:13" ht="21.75" customHeight="1" x14ac:dyDescent="0.25">
      <c r="A31" s="370" t="s">
        <v>848</v>
      </c>
      <c r="B31" s="204">
        <v>12</v>
      </c>
      <c r="C31" s="204">
        <v>15</v>
      </c>
      <c r="D31" s="204">
        <v>5</v>
      </c>
      <c r="E31" s="204">
        <v>2</v>
      </c>
      <c r="F31" s="371">
        <v>3000</v>
      </c>
      <c r="G31" s="371">
        <f t="shared" si="3"/>
        <v>6000</v>
      </c>
      <c r="H31" s="204">
        <v>4</v>
      </c>
      <c r="I31" s="371">
        <v>3000</v>
      </c>
      <c r="J31" s="371">
        <f t="shared" si="4"/>
        <v>12000</v>
      </c>
      <c r="K31" s="204">
        <v>4</v>
      </c>
      <c r="L31" s="371">
        <v>3000</v>
      </c>
      <c r="M31" s="371">
        <f t="shared" si="5"/>
        <v>12000</v>
      </c>
    </row>
    <row r="32" spans="1:13" ht="33" customHeight="1" x14ac:dyDescent="0.25">
      <c r="A32" s="370" t="s">
        <v>849</v>
      </c>
      <c r="B32" s="204">
        <v>24</v>
      </c>
      <c r="C32" s="204">
        <v>28</v>
      </c>
      <c r="D32" s="204">
        <v>28</v>
      </c>
      <c r="E32" s="204">
        <v>24</v>
      </c>
      <c r="F32" s="371">
        <v>1200</v>
      </c>
      <c r="G32" s="371">
        <f t="shared" si="3"/>
        <v>28800</v>
      </c>
      <c r="H32" s="204">
        <v>24</v>
      </c>
      <c r="I32" s="371">
        <v>1200</v>
      </c>
      <c r="J32" s="371">
        <f t="shared" si="4"/>
        <v>28800</v>
      </c>
      <c r="K32" s="204">
        <v>24</v>
      </c>
      <c r="L32" s="371">
        <v>1200</v>
      </c>
      <c r="M32" s="371">
        <f t="shared" si="5"/>
        <v>28800</v>
      </c>
    </row>
    <row r="33" spans="1:13" ht="21" customHeight="1" x14ac:dyDescent="0.25">
      <c r="A33" s="370" t="s">
        <v>850</v>
      </c>
      <c r="B33" s="204">
        <v>24</v>
      </c>
      <c r="C33" s="204">
        <v>20</v>
      </c>
      <c r="D33" s="204">
        <v>20</v>
      </c>
      <c r="E33" s="204">
        <v>24</v>
      </c>
      <c r="F33" s="371">
        <v>350</v>
      </c>
      <c r="G33" s="371">
        <f t="shared" si="3"/>
        <v>8400</v>
      </c>
      <c r="H33" s="204">
        <v>24</v>
      </c>
      <c r="I33" s="371">
        <v>350</v>
      </c>
      <c r="J33" s="371">
        <f t="shared" si="4"/>
        <v>8400</v>
      </c>
      <c r="K33" s="204">
        <v>24</v>
      </c>
      <c r="L33" s="371">
        <v>350</v>
      </c>
      <c r="M33" s="371">
        <f t="shared" si="5"/>
        <v>8400</v>
      </c>
    </row>
    <row r="34" spans="1:13" ht="33" customHeight="1" x14ac:dyDescent="0.25">
      <c r="A34" s="370" t="s">
        <v>851</v>
      </c>
      <c r="B34" s="204">
        <v>24</v>
      </c>
      <c r="C34" s="204">
        <v>4</v>
      </c>
      <c r="D34" s="204">
        <v>4</v>
      </c>
      <c r="E34" s="204">
        <v>24</v>
      </c>
      <c r="F34" s="371">
        <v>1500</v>
      </c>
      <c r="G34" s="371">
        <f t="shared" si="3"/>
        <v>36000</v>
      </c>
      <c r="H34" s="204">
        <v>24</v>
      </c>
      <c r="I34" s="371">
        <v>1500</v>
      </c>
      <c r="J34" s="371">
        <f t="shared" si="4"/>
        <v>36000</v>
      </c>
      <c r="K34" s="204">
        <v>19</v>
      </c>
      <c r="L34" s="371">
        <v>1500</v>
      </c>
      <c r="M34" s="371">
        <f t="shared" si="5"/>
        <v>28500</v>
      </c>
    </row>
    <row r="35" spans="1:13" ht="20.25" customHeight="1" x14ac:dyDescent="0.25">
      <c r="A35" s="370" t="s">
        <v>852</v>
      </c>
      <c r="B35" s="204">
        <v>12</v>
      </c>
      <c r="C35" s="204">
        <v>13</v>
      </c>
      <c r="D35" s="204">
        <v>6</v>
      </c>
      <c r="E35" s="204">
        <v>4</v>
      </c>
      <c r="F35" s="371">
        <v>2500</v>
      </c>
      <c r="G35" s="371">
        <f t="shared" si="3"/>
        <v>10000</v>
      </c>
      <c r="H35" s="204">
        <v>5</v>
      </c>
      <c r="I35" s="371">
        <v>2500</v>
      </c>
      <c r="J35" s="371">
        <f t="shared" si="4"/>
        <v>12500</v>
      </c>
      <c r="K35" s="204">
        <v>2</v>
      </c>
      <c r="L35" s="371">
        <v>2500</v>
      </c>
      <c r="M35" s="371">
        <f t="shared" si="5"/>
        <v>5000</v>
      </c>
    </row>
    <row r="36" spans="1:13" ht="16.5" customHeight="1" x14ac:dyDescent="0.25">
      <c r="A36" s="370" t="s">
        <v>853</v>
      </c>
      <c r="B36" s="204">
        <v>12</v>
      </c>
      <c r="C36" s="204">
        <v>24</v>
      </c>
      <c r="D36" s="204">
        <v>14</v>
      </c>
      <c r="E36" s="204">
        <v>2</v>
      </c>
      <c r="F36" s="371">
        <v>1150</v>
      </c>
      <c r="G36" s="371">
        <f t="shared" si="3"/>
        <v>2300</v>
      </c>
      <c r="H36" s="204">
        <v>5</v>
      </c>
      <c r="I36" s="371">
        <v>1150</v>
      </c>
      <c r="J36" s="371">
        <f t="shared" si="4"/>
        <v>5750</v>
      </c>
      <c r="K36" s="204">
        <v>5</v>
      </c>
      <c r="L36" s="371">
        <v>1400</v>
      </c>
      <c r="M36" s="371">
        <f t="shared" si="5"/>
        <v>7000</v>
      </c>
    </row>
    <row r="37" spans="1:13" ht="15" customHeight="1" x14ac:dyDescent="0.25">
      <c r="A37" s="370" t="s">
        <v>546</v>
      </c>
      <c r="B37" s="204">
        <v>26</v>
      </c>
      <c r="C37" s="204">
        <v>23</v>
      </c>
      <c r="D37" s="204">
        <v>7</v>
      </c>
      <c r="E37" s="204">
        <v>10</v>
      </c>
      <c r="F37" s="371">
        <v>1400</v>
      </c>
      <c r="G37" s="371">
        <f t="shared" si="3"/>
        <v>14000</v>
      </c>
      <c r="H37" s="204">
        <v>10</v>
      </c>
      <c r="I37" s="371">
        <v>1400</v>
      </c>
      <c r="J37" s="371">
        <f t="shared" si="4"/>
        <v>14000</v>
      </c>
      <c r="K37" s="204">
        <v>15</v>
      </c>
      <c r="L37" s="371">
        <v>1400</v>
      </c>
      <c r="M37" s="371">
        <f t="shared" si="5"/>
        <v>21000</v>
      </c>
    </row>
    <row r="38" spans="1:13" ht="16.5" customHeight="1" x14ac:dyDescent="0.25">
      <c r="A38" s="370" t="s">
        <v>854</v>
      </c>
      <c r="B38" s="204">
        <v>26</v>
      </c>
      <c r="C38" s="204">
        <v>31</v>
      </c>
      <c r="D38" s="204">
        <v>9</v>
      </c>
      <c r="E38" s="204">
        <v>4</v>
      </c>
      <c r="F38" s="371">
        <v>1500</v>
      </c>
      <c r="G38" s="371">
        <f t="shared" si="3"/>
        <v>6000</v>
      </c>
      <c r="H38" s="204">
        <v>5</v>
      </c>
      <c r="I38" s="371">
        <v>1500</v>
      </c>
      <c r="J38" s="371">
        <f t="shared" si="4"/>
        <v>7500</v>
      </c>
      <c r="K38" s="204">
        <v>5</v>
      </c>
      <c r="L38" s="371">
        <v>1500</v>
      </c>
      <c r="M38" s="371">
        <f t="shared" si="5"/>
        <v>7500</v>
      </c>
    </row>
    <row r="39" spans="1:13" ht="15" customHeight="1" x14ac:dyDescent="0.25">
      <c r="A39" s="370" t="s">
        <v>855</v>
      </c>
      <c r="B39" s="204">
        <v>26</v>
      </c>
      <c r="C39" s="204">
        <v>31</v>
      </c>
      <c r="D39" s="204">
        <v>8</v>
      </c>
      <c r="E39" s="204">
        <v>3</v>
      </c>
      <c r="F39" s="371">
        <v>1700</v>
      </c>
      <c r="G39" s="371">
        <f t="shared" si="3"/>
        <v>5100</v>
      </c>
      <c r="H39" s="204">
        <v>5</v>
      </c>
      <c r="I39" s="371">
        <v>1700</v>
      </c>
      <c r="J39" s="371">
        <f t="shared" si="4"/>
        <v>8500</v>
      </c>
      <c r="K39" s="204">
        <v>5</v>
      </c>
      <c r="L39" s="371">
        <v>1700</v>
      </c>
      <c r="M39" s="371">
        <f t="shared" si="5"/>
        <v>8500</v>
      </c>
    </row>
    <row r="40" spans="1:13" ht="18" customHeight="1" x14ac:dyDescent="0.25">
      <c r="A40" s="370" t="s">
        <v>856</v>
      </c>
      <c r="B40" s="204">
        <v>13</v>
      </c>
      <c r="C40" s="204">
        <v>9</v>
      </c>
      <c r="D40" s="204">
        <v>5</v>
      </c>
      <c r="E40" s="204">
        <v>9</v>
      </c>
      <c r="F40" s="371">
        <v>1800</v>
      </c>
      <c r="G40" s="371">
        <f t="shared" si="3"/>
        <v>16200</v>
      </c>
      <c r="H40" s="204">
        <v>5</v>
      </c>
      <c r="I40" s="371">
        <v>1800</v>
      </c>
      <c r="J40" s="371">
        <f t="shared" si="4"/>
        <v>9000</v>
      </c>
      <c r="K40" s="204">
        <v>5</v>
      </c>
      <c r="L40" s="371">
        <v>1800</v>
      </c>
      <c r="M40" s="371">
        <f t="shared" si="5"/>
        <v>9000</v>
      </c>
    </row>
    <row r="41" spans="1:13" ht="15" customHeight="1" x14ac:dyDescent="0.25">
      <c r="A41" s="370" t="s">
        <v>852</v>
      </c>
      <c r="B41" s="204">
        <v>13</v>
      </c>
      <c r="C41" s="204">
        <v>18</v>
      </c>
      <c r="D41" s="204">
        <v>0</v>
      </c>
      <c r="E41" s="204">
        <v>0</v>
      </c>
      <c r="F41" s="371">
        <v>0</v>
      </c>
      <c r="G41" s="371">
        <f t="shared" si="3"/>
        <v>0</v>
      </c>
      <c r="H41" s="204">
        <v>18</v>
      </c>
      <c r="I41" s="371">
        <v>1700</v>
      </c>
      <c r="J41" s="371">
        <f t="shared" si="4"/>
        <v>30600</v>
      </c>
      <c r="K41" s="204">
        <v>18</v>
      </c>
      <c r="L41" s="371">
        <v>1700</v>
      </c>
      <c r="M41" s="371">
        <f t="shared" si="5"/>
        <v>30600</v>
      </c>
    </row>
    <row r="42" spans="1:13" ht="15" customHeight="1" x14ac:dyDescent="0.25">
      <c r="A42" s="370" t="s">
        <v>857</v>
      </c>
      <c r="B42" s="204">
        <v>26</v>
      </c>
      <c r="C42" s="204">
        <v>36</v>
      </c>
      <c r="D42" s="204">
        <v>21</v>
      </c>
      <c r="E42" s="204">
        <v>11</v>
      </c>
      <c r="F42" s="371">
        <v>750</v>
      </c>
      <c r="G42" s="371">
        <f t="shared" si="3"/>
        <v>8250</v>
      </c>
      <c r="H42" s="204">
        <v>10</v>
      </c>
      <c r="I42" s="371">
        <v>750</v>
      </c>
      <c r="J42" s="371">
        <f t="shared" si="4"/>
        <v>7500</v>
      </c>
      <c r="K42" s="204">
        <v>10</v>
      </c>
      <c r="L42" s="371">
        <v>800</v>
      </c>
      <c r="M42" s="371">
        <f t="shared" si="5"/>
        <v>8000</v>
      </c>
    </row>
    <row r="43" spans="1:13" ht="14.25" customHeight="1" x14ac:dyDescent="0.25">
      <c r="A43" s="370" t="s">
        <v>858</v>
      </c>
      <c r="B43" s="204">
        <v>13</v>
      </c>
      <c r="C43" s="204">
        <v>25</v>
      </c>
      <c r="D43" s="204">
        <v>20</v>
      </c>
      <c r="E43" s="204">
        <v>8</v>
      </c>
      <c r="F43" s="371">
        <v>1100</v>
      </c>
      <c r="G43" s="371">
        <f t="shared" si="3"/>
        <v>8800</v>
      </c>
      <c r="H43" s="204">
        <v>5</v>
      </c>
      <c r="I43" s="371">
        <v>1100</v>
      </c>
      <c r="J43" s="371">
        <f t="shared" si="4"/>
        <v>5500</v>
      </c>
      <c r="K43" s="204">
        <v>5</v>
      </c>
      <c r="L43" s="371">
        <v>1500</v>
      </c>
      <c r="M43" s="371">
        <f t="shared" si="5"/>
        <v>7500</v>
      </c>
    </row>
    <row r="44" spans="1:13" ht="15.75" customHeight="1" x14ac:dyDescent="0.25">
      <c r="A44" s="370" t="s">
        <v>859</v>
      </c>
      <c r="B44" s="204">
        <v>26</v>
      </c>
      <c r="C44" s="204">
        <v>20</v>
      </c>
      <c r="D44" s="204">
        <v>20</v>
      </c>
      <c r="E44" s="204">
        <v>26</v>
      </c>
      <c r="F44" s="371">
        <v>380</v>
      </c>
      <c r="G44" s="371">
        <f t="shared" si="3"/>
        <v>9880</v>
      </c>
      <c r="H44" s="204">
        <v>21</v>
      </c>
      <c r="I44" s="371">
        <v>380</v>
      </c>
      <c r="J44" s="371">
        <f t="shared" si="4"/>
        <v>7980</v>
      </c>
      <c r="K44" s="204">
        <v>21</v>
      </c>
      <c r="L44" s="371">
        <v>380</v>
      </c>
      <c r="M44" s="371">
        <f t="shared" si="5"/>
        <v>7980</v>
      </c>
    </row>
    <row r="45" spans="1:13" ht="14.25" x14ac:dyDescent="0.2">
      <c r="A45" s="367" t="s">
        <v>860</v>
      </c>
      <c r="B45" s="368" t="s">
        <v>21</v>
      </c>
      <c r="C45" s="368" t="s">
        <v>21</v>
      </c>
      <c r="D45" s="368" t="s">
        <v>21</v>
      </c>
      <c r="E45" s="369">
        <f>SUM(F46:F53)</f>
        <v>3677</v>
      </c>
      <c r="F45" s="368" t="s">
        <v>21</v>
      </c>
      <c r="G45" s="368">
        <f>SUM(G46:G53)</f>
        <v>85070</v>
      </c>
      <c r="H45" s="369">
        <f>SUM(I46:I53)</f>
        <v>3677</v>
      </c>
      <c r="I45" s="368" t="s">
        <v>21</v>
      </c>
      <c r="J45" s="368">
        <f>SUM(J46:J53)</f>
        <v>89070</v>
      </c>
      <c r="K45" s="369">
        <f>SUM(L46:L53)</f>
        <v>3667</v>
      </c>
      <c r="L45" s="368" t="s">
        <v>21</v>
      </c>
      <c r="M45" s="368">
        <f>SUM(M46:M53)</f>
        <v>85479</v>
      </c>
    </row>
    <row r="46" spans="1:13" ht="16.5" customHeight="1" x14ac:dyDescent="0.25">
      <c r="A46" s="370" t="s">
        <v>861</v>
      </c>
      <c r="B46" s="204">
        <v>72</v>
      </c>
      <c r="C46" s="204">
        <v>45</v>
      </c>
      <c r="D46" s="204">
        <v>45</v>
      </c>
      <c r="E46" s="204">
        <v>72</v>
      </c>
      <c r="F46" s="371">
        <v>240</v>
      </c>
      <c r="G46" s="371">
        <f t="shared" ref="G46:G53" si="6">E46*F46</f>
        <v>17280</v>
      </c>
      <c r="H46" s="204">
        <v>72</v>
      </c>
      <c r="I46" s="371">
        <v>240</v>
      </c>
      <c r="J46" s="371">
        <f t="shared" ref="J46:J53" si="7">H46*I46</f>
        <v>17280</v>
      </c>
      <c r="K46" s="204">
        <v>72</v>
      </c>
      <c r="L46" s="371">
        <v>240</v>
      </c>
      <c r="M46" s="371">
        <f t="shared" ref="M46:M53" si="8">K46*L46</f>
        <v>17280</v>
      </c>
    </row>
    <row r="47" spans="1:13" ht="15" x14ac:dyDescent="0.25">
      <c r="A47" s="370" t="s">
        <v>557</v>
      </c>
      <c r="B47" s="204">
        <v>24</v>
      </c>
      <c r="C47" s="204">
        <v>24</v>
      </c>
      <c r="D47" s="204">
        <v>24</v>
      </c>
      <c r="E47" s="204">
        <v>24</v>
      </c>
      <c r="F47" s="371">
        <v>700</v>
      </c>
      <c r="G47" s="371">
        <f t="shared" si="6"/>
        <v>16800</v>
      </c>
      <c r="H47" s="204">
        <v>24</v>
      </c>
      <c r="I47" s="371">
        <v>700</v>
      </c>
      <c r="J47" s="371">
        <f t="shared" si="7"/>
        <v>16800</v>
      </c>
      <c r="K47" s="204">
        <v>24</v>
      </c>
      <c r="L47" s="371">
        <v>700</v>
      </c>
      <c r="M47" s="371">
        <f t="shared" si="8"/>
        <v>16800</v>
      </c>
    </row>
    <row r="48" spans="1:13" ht="31.5" customHeight="1" x14ac:dyDescent="0.25">
      <c r="A48" s="370" t="s">
        <v>862</v>
      </c>
      <c r="B48" s="204">
        <v>24</v>
      </c>
      <c r="C48" s="204">
        <v>14</v>
      </c>
      <c r="D48" s="204">
        <v>4</v>
      </c>
      <c r="E48" s="204">
        <v>14</v>
      </c>
      <c r="F48" s="371">
        <v>560</v>
      </c>
      <c r="G48" s="371">
        <f t="shared" si="6"/>
        <v>7840</v>
      </c>
      <c r="H48" s="204">
        <v>14</v>
      </c>
      <c r="I48" s="371">
        <v>560</v>
      </c>
      <c r="J48" s="371">
        <f t="shared" si="7"/>
        <v>7840</v>
      </c>
      <c r="K48" s="204">
        <v>14</v>
      </c>
      <c r="L48" s="371">
        <v>560</v>
      </c>
      <c r="M48" s="371">
        <f t="shared" si="8"/>
        <v>7840</v>
      </c>
    </row>
    <row r="49" spans="1:13" ht="15" customHeight="1" x14ac:dyDescent="0.25">
      <c r="A49" s="370" t="s">
        <v>863</v>
      </c>
      <c r="B49" s="204">
        <v>78</v>
      </c>
      <c r="C49" s="204">
        <v>108</v>
      </c>
      <c r="D49" s="204">
        <v>78</v>
      </c>
      <c r="E49" s="204">
        <v>48</v>
      </c>
      <c r="F49" s="371">
        <v>250</v>
      </c>
      <c r="G49" s="371">
        <f t="shared" si="6"/>
        <v>12000</v>
      </c>
      <c r="H49" s="204">
        <v>48</v>
      </c>
      <c r="I49" s="371">
        <v>250</v>
      </c>
      <c r="J49" s="371">
        <f t="shared" si="7"/>
        <v>12000</v>
      </c>
      <c r="K49" s="204">
        <v>48</v>
      </c>
      <c r="L49" s="371">
        <v>250</v>
      </c>
      <c r="M49" s="371">
        <f t="shared" si="8"/>
        <v>12000</v>
      </c>
    </row>
    <row r="50" spans="1:13" ht="18.75" customHeight="1" x14ac:dyDescent="0.25">
      <c r="A50" s="370" t="s">
        <v>864</v>
      </c>
      <c r="B50" s="204">
        <v>26</v>
      </c>
      <c r="C50" s="204">
        <v>36</v>
      </c>
      <c r="D50" s="204">
        <v>26</v>
      </c>
      <c r="E50" s="204">
        <v>16</v>
      </c>
      <c r="F50" s="371">
        <v>450</v>
      </c>
      <c r="G50" s="371">
        <f t="shared" si="6"/>
        <v>7200</v>
      </c>
      <c r="H50" s="204">
        <v>16</v>
      </c>
      <c r="I50" s="371">
        <v>450</v>
      </c>
      <c r="J50" s="371">
        <f t="shared" si="7"/>
        <v>7200</v>
      </c>
      <c r="K50" s="204">
        <v>16</v>
      </c>
      <c r="L50" s="371">
        <v>450</v>
      </c>
      <c r="M50" s="371">
        <f t="shared" si="8"/>
        <v>7200</v>
      </c>
    </row>
    <row r="51" spans="1:13" ht="14.25" customHeight="1" x14ac:dyDescent="0.25">
      <c r="A51" s="370" t="s">
        <v>558</v>
      </c>
      <c r="B51" s="204">
        <v>26</v>
      </c>
      <c r="C51" s="204">
        <v>26</v>
      </c>
      <c r="D51" s="204">
        <v>6</v>
      </c>
      <c r="E51" s="204">
        <v>6</v>
      </c>
      <c r="F51" s="371">
        <v>650</v>
      </c>
      <c r="G51" s="371">
        <f t="shared" si="6"/>
        <v>3900</v>
      </c>
      <c r="H51" s="204">
        <v>6</v>
      </c>
      <c r="I51" s="371">
        <v>650</v>
      </c>
      <c r="J51" s="371">
        <f t="shared" si="7"/>
        <v>3900</v>
      </c>
      <c r="K51" s="204">
        <v>6</v>
      </c>
      <c r="L51" s="371">
        <v>650</v>
      </c>
      <c r="M51" s="371">
        <f t="shared" si="8"/>
        <v>3900</v>
      </c>
    </row>
    <row r="52" spans="1:13" ht="32.25" customHeight="1" x14ac:dyDescent="0.25">
      <c r="A52" s="370" t="s">
        <v>865</v>
      </c>
      <c r="B52" s="204">
        <v>26</v>
      </c>
      <c r="C52" s="204">
        <v>36</v>
      </c>
      <c r="D52" s="204">
        <v>30</v>
      </c>
      <c r="E52" s="204">
        <v>20</v>
      </c>
      <c r="F52" s="371">
        <v>800</v>
      </c>
      <c r="G52" s="371">
        <f t="shared" si="6"/>
        <v>16000</v>
      </c>
      <c r="H52" s="204">
        <v>25</v>
      </c>
      <c r="I52" s="371">
        <v>800</v>
      </c>
      <c r="J52" s="371">
        <f t="shared" si="7"/>
        <v>20000</v>
      </c>
      <c r="K52" s="204">
        <v>25</v>
      </c>
      <c r="L52" s="371">
        <v>800</v>
      </c>
      <c r="M52" s="371">
        <f t="shared" si="8"/>
        <v>20000</v>
      </c>
    </row>
    <row r="53" spans="1:13" ht="19.5" customHeight="1" x14ac:dyDescent="0.25">
      <c r="A53" s="370" t="s">
        <v>866</v>
      </c>
      <c r="B53" s="204">
        <v>150</v>
      </c>
      <c r="C53" s="204">
        <v>150</v>
      </c>
      <c r="D53" s="204">
        <v>150</v>
      </c>
      <c r="E53" s="204">
        <v>150</v>
      </c>
      <c r="F53" s="371">
        <v>27</v>
      </c>
      <c r="G53" s="371">
        <f t="shared" si="6"/>
        <v>4050</v>
      </c>
      <c r="H53" s="204">
        <v>150</v>
      </c>
      <c r="I53" s="371">
        <v>27</v>
      </c>
      <c r="J53" s="371">
        <f t="shared" si="7"/>
        <v>4050</v>
      </c>
      <c r="K53" s="204">
        <v>27</v>
      </c>
      <c r="L53" s="371">
        <v>17</v>
      </c>
      <c r="M53" s="371">
        <f t="shared" si="8"/>
        <v>459</v>
      </c>
    </row>
    <row r="54" spans="1:13" ht="30" customHeight="1" x14ac:dyDescent="0.2">
      <c r="A54" s="367" t="s">
        <v>867</v>
      </c>
      <c r="B54" s="368" t="s">
        <v>21</v>
      </c>
      <c r="C54" s="368" t="s">
        <v>21</v>
      </c>
      <c r="D54" s="368" t="s">
        <v>21</v>
      </c>
      <c r="E54" s="369">
        <f>SUM(E55:E57)</f>
        <v>181</v>
      </c>
      <c r="F54" s="368" t="s">
        <v>21</v>
      </c>
      <c r="G54" s="368">
        <f>SUM(G55:G57)</f>
        <v>23400</v>
      </c>
      <c r="H54" s="369">
        <f>SUM(H55:H57)</f>
        <v>181</v>
      </c>
      <c r="I54" s="368" t="s">
        <v>21</v>
      </c>
      <c r="J54" s="368">
        <f>SUM(J55:J57)</f>
        <v>23400</v>
      </c>
      <c r="K54" s="369">
        <f>SUM(K55:K57)</f>
        <v>181</v>
      </c>
      <c r="L54" s="368" t="s">
        <v>21</v>
      </c>
      <c r="M54" s="368">
        <f>SUM(M55:M57)</f>
        <v>23320</v>
      </c>
    </row>
    <row r="55" spans="1:13" ht="21" customHeight="1" x14ac:dyDescent="0.25">
      <c r="A55" s="370" t="s">
        <v>868</v>
      </c>
      <c r="B55" s="204">
        <v>24</v>
      </c>
      <c r="C55" s="204">
        <v>24</v>
      </c>
      <c r="D55" s="204">
        <v>24</v>
      </c>
      <c r="E55" s="204">
        <v>24</v>
      </c>
      <c r="F55" s="371">
        <v>150</v>
      </c>
      <c r="G55" s="371">
        <f>E55*F55</f>
        <v>3600</v>
      </c>
      <c r="H55" s="204">
        <v>24</v>
      </c>
      <c r="I55" s="371">
        <v>150</v>
      </c>
      <c r="J55" s="371">
        <f>H55*I55</f>
        <v>3600</v>
      </c>
      <c r="K55" s="204">
        <v>24</v>
      </c>
      <c r="L55" s="371">
        <v>150</v>
      </c>
      <c r="M55" s="371">
        <f>K55*L55</f>
        <v>3600</v>
      </c>
    </row>
    <row r="56" spans="1:13" ht="19.5" customHeight="1" x14ac:dyDescent="0.25">
      <c r="A56" s="370" t="s">
        <v>869</v>
      </c>
      <c r="B56" s="204">
        <v>125</v>
      </c>
      <c r="C56" s="204">
        <v>50</v>
      </c>
      <c r="D56" s="204">
        <v>50</v>
      </c>
      <c r="E56" s="204">
        <v>125</v>
      </c>
      <c r="F56" s="371">
        <v>120</v>
      </c>
      <c r="G56" s="371">
        <f>E56*F56</f>
        <v>15000</v>
      </c>
      <c r="H56" s="204">
        <v>125</v>
      </c>
      <c r="I56" s="371">
        <v>120</v>
      </c>
      <c r="J56" s="371">
        <f>H56*I56</f>
        <v>15000</v>
      </c>
      <c r="K56" s="204">
        <v>125</v>
      </c>
      <c r="L56" s="371">
        <v>119.36</v>
      </c>
      <c r="M56" s="371">
        <f>K56*L56</f>
        <v>14920</v>
      </c>
    </row>
    <row r="57" spans="1:13" ht="15" x14ac:dyDescent="0.25">
      <c r="A57" s="370" t="s">
        <v>870</v>
      </c>
      <c r="B57" s="204">
        <v>52</v>
      </c>
      <c r="C57" s="204">
        <v>72</v>
      </c>
      <c r="D57" s="204">
        <v>52</v>
      </c>
      <c r="E57" s="204">
        <v>32</v>
      </c>
      <c r="F57" s="371">
        <v>150</v>
      </c>
      <c r="G57" s="371">
        <f>E57*F57</f>
        <v>4800</v>
      </c>
      <c r="H57" s="204">
        <v>32</v>
      </c>
      <c r="I57" s="371">
        <v>150</v>
      </c>
      <c r="J57" s="371">
        <f>H57*I57</f>
        <v>4800</v>
      </c>
      <c r="K57" s="204">
        <v>32</v>
      </c>
      <c r="L57" s="371">
        <v>150</v>
      </c>
      <c r="M57" s="371">
        <f>K57*L57</f>
        <v>4800</v>
      </c>
    </row>
    <row r="58" spans="1:13" ht="14.25" x14ac:dyDescent="0.2">
      <c r="A58" s="367" t="s">
        <v>871</v>
      </c>
      <c r="B58" s="368" t="s">
        <v>21</v>
      </c>
      <c r="C58" s="368" t="s">
        <v>21</v>
      </c>
      <c r="D58" s="368" t="s">
        <v>21</v>
      </c>
      <c r="E58" s="369">
        <f>SUM(E59:E65)</f>
        <v>56</v>
      </c>
      <c r="F58" s="368" t="s">
        <v>21</v>
      </c>
      <c r="G58" s="368">
        <f>SUM(G59:G65)</f>
        <v>32700</v>
      </c>
      <c r="H58" s="369">
        <f>SUM(H59:H65)</f>
        <v>51</v>
      </c>
      <c r="I58" s="368" t="s">
        <v>21</v>
      </c>
      <c r="J58" s="368">
        <f>SUM(J59:J65)</f>
        <v>30950</v>
      </c>
      <c r="K58" s="369">
        <f>SUM(K59:K65)</f>
        <v>66</v>
      </c>
      <c r="L58" s="368" t="s">
        <v>21</v>
      </c>
      <c r="M58" s="368">
        <f>SUM(M59:M65)</f>
        <v>52800</v>
      </c>
    </row>
    <row r="59" spans="1:13" ht="31.5" customHeight="1" x14ac:dyDescent="0.25">
      <c r="A59" s="370" t="s">
        <v>872</v>
      </c>
      <c r="B59" s="204">
        <v>12</v>
      </c>
      <c r="C59" s="204">
        <v>12</v>
      </c>
      <c r="D59" s="204">
        <v>0</v>
      </c>
      <c r="E59" s="204">
        <v>0</v>
      </c>
      <c r="F59" s="371">
        <v>0</v>
      </c>
      <c r="G59" s="371">
        <f t="shared" ref="G59:G65" si="9">E59*F59</f>
        <v>0</v>
      </c>
      <c r="H59" s="204">
        <v>0</v>
      </c>
      <c r="I59" s="371">
        <v>0</v>
      </c>
      <c r="J59" s="371">
        <f t="shared" ref="J59:J65" si="10">H59*I59</f>
        <v>0</v>
      </c>
      <c r="K59" s="204">
        <v>10</v>
      </c>
      <c r="L59" s="371">
        <v>1500</v>
      </c>
      <c r="M59" s="371">
        <f t="shared" ref="M59:M65" si="11">K59*L59</f>
        <v>15000</v>
      </c>
    </row>
    <row r="60" spans="1:13" ht="21.75" customHeight="1" x14ac:dyDescent="0.25">
      <c r="A60" s="370" t="s">
        <v>873</v>
      </c>
      <c r="B60" s="204">
        <v>12</v>
      </c>
      <c r="C60" s="204">
        <v>12</v>
      </c>
      <c r="D60" s="204">
        <v>2</v>
      </c>
      <c r="E60" s="204">
        <v>2</v>
      </c>
      <c r="F60" s="371">
        <v>1100</v>
      </c>
      <c r="G60" s="371">
        <f t="shared" si="9"/>
        <v>2200</v>
      </c>
      <c r="H60" s="204">
        <v>2</v>
      </c>
      <c r="I60" s="371">
        <v>1100</v>
      </c>
      <c r="J60" s="371">
        <f t="shared" si="10"/>
        <v>2200</v>
      </c>
      <c r="K60" s="204">
        <v>7</v>
      </c>
      <c r="L60" s="371">
        <v>1150</v>
      </c>
      <c r="M60" s="371">
        <f t="shared" si="11"/>
        <v>8050</v>
      </c>
    </row>
    <row r="61" spans="1:13" ht="15" customHeight="1" x14ac:dyDescent="0.25">
      <c r="A61" s="370" t="s">
        <v>874</v>
      </c>
      <c r="B61" s="204">
        <v>12</v>
      </c>
      <c r="C61" s="204">
        <v>12</v>
      </c>
      <c r="D61" s="204">
        <v>0</v>
      </c>
      <c r="E61" s="204">
        <v>0</v>
      </c>
      <c r="F61" s="371">
        <v>0</v>
      </c>
      <c r="G61" s="371">
        <f t="shared" si="9"/>
        <v>0</v>
      </c>
      <c r="H61" s="204">
        <v>0</v>
      </c>
      <c r="I61" s="371">
        <v>0</v>
      </c>
      <c r="J61" s="371">
        <f t="shared" si="10"/>
        <v>0</v>
      </c>
      <c r="K61" s="204">
        <v>0</v>
      </c>
      <c r="L61" s="371">
        <v>0</v>
      </c>
      <c r="M61" s="371">
        <f t="shared" si="11"/>
        <v>0</v>
      </c>
    </row>
    <row r="62" spans="1:13" ht="19.5" customHeight="1" x14ac:dyDescent="0.25">
      <c r="A62" s="370" t="s">
        <v>875</v>
      </c>
      <c r="B62" s="204">
        <v>25</v>
      </c>
      <c r="C62" s="204">
        <v>23</v>
      </c>
      <c r="D62" s="204">
        <v>23</v>
      </c>
      <c r="E62" s="204">
        <v>25</v>
      </c>
      <c r="F62" s="371">
        <v>250</v>
      </c>
      <c r="G62" s="371">
        <f t="shared" si="9"/>
        <v>6250</v>
      </c>
      <c r="H62" s="204">
        <v>25</v>
      </c>
      <c r="I62" s="371">
        <v>250</v>
      </c>
      <c r="J62" s="371">
        <f t="shared" si="10"/>
        <v>6250</v>
      </c>
      <c r="K62" s="204">
        <v>25</v>
      </c>
      <c r="L62" s="371">
        <v>250</v>
      </c>
      <c r="M62" s="371">
        <f t="shared" si="11"/>
        <v>6250</v>
      </c>
    </row>
    <row r="63" spans="1:13" ht="20.25" customHeight="1" x14ac:dyDescent="0.25">
      <c r="A63" s="370" t="s">
        <v>876</v>
      </c>
      <c r="B63" s="204">
        <v>25</v>
      </c>
      <c r="C63" s="204">
        <v>25</v>
      </c>
      <c r="D63" s="204">
        <v>15</v>
      </c>
      <c r="E63" s="204">
        <v>15</v>
      </c>
      <c r="F63" s="371">
        <v>350</v>
      </c>
      <c r="G63" s="371">
        <f t="shared" si="9"/>
        <v>5250</v>
      </c>
      <c r="H63" s="204">
        <v>10</v>
      </c>
      <c r="I63" s="371">
        <v>350</v>
      </c>
      <c r="J63" s="371">
        <f t="shared" si="10"/>
        <v>3500</v>
      </c>
      <c r="K63" s="204">
        <v>10</v>
      </c>
      <c r="L63" s="371">
        <v>350</v>
      </c>
      <c r="M63" s="371">
        <f t="shared" si="11"/>
        <v>3500</v>
      </c>
    </row>
    <row r="64" spans="1:13" ht="32.25" customHeight="1" x14ac:dyDescent="0.25">
      <c r="A64" s="370" t="s">
        <v>877</v>
      </c>
      <c r="B64" s="204">
        <v>13</v>
      </c>
      <c r="C64" s="204">
        <v>13</v>
      </c>
      <c r="D64" s="204">
        <v>4</v>
      </c>
      <c r="E64" s="204">
        <v>4</v>
      </c>
      <c r="F64" s="371">
        <v>2500</v>
      </c>
      <c r="G64" s="371">
        <f t="shared" si="9"/>
        <v>10000</v>
      </c>
      <c r="H64" s="204">
        <v>4</v>
      </c>
      <c r="I64" s="371">
        <v>2500</v>
      </c>
      <c r="J64" s="371">
        <f t="shared" si="10"/>
        <v>10000</v>
      </c>
      <c r="K64" s="204">
        <v>4</v>
      </c>
      <c r="L64" s="371">
        <v>2500</v>
      </c>
      <c r="M64" s="371">
        <f t="shared" si="11"/>
        <v>10000</v>
      </c>
    </row>
    <row r="65" spans="1:13" ht="18.75" customHeight="1" x14ac:dyDescent="0.25">
      <c r="A65" s="370" t="s">
        <v>878</v>
      </c>
      <c r="B65" s="204">
        <v>13</v>
      </c>
      <c r="C65" s="204">
        <v>13</v>
      </c>
      <c r="D65" s="204">
        <v>10</v>
      </c>
      <c r="E65" s="204">
        <v>10</v>
      </c>
      <c r="F65" s="371">
        <v>900</v>
      </c>
      <c r="G65" s="371">
        <f t="shared" si="9"/>
        <v>9000</v>
      </c>
      <c r="H65" s="204">
        <v>10</v>
      </c>
      <c r="I65" s="371">
        <v>900</v>
      </c>
      <c r="J65" s="371">
        <f t="shared" si="10"/>
        <v>9000</v>
      </c>
      <c r="K65" s="204">
        <v>10</v>
      </c>
      <c r="L65" s="371">
        <v>1000</v>
      </c>
      <c r="M65" s="371">
        <f t="shared" si="11"/>
        <v>10000</v>
      </c>
    </row>
    <row r="66" spans="1:13" ht="50.25" customHeight="1" x14ac:dyDescent="0.2">
      <c r="A66" s="367" t="s">
        <v>879</v>
      </c>
      <c r="B66" s="368" t="s">
        <v>21</v>
      </c>
      <c r="C66" s="368" t="s">
        <v>21</v>
      </c>
      <c r="D66" s="368" t="s">
        <v>21</v>
      </c>
      <c r="E66" s="369">
        <f>SUM(E67:E74)</f>
        <v>35</v>
      </c>
      <c r="F66" s="368" t="s">
        <v>21</v>
      </c>
      <c r="G66" s="368">
        <f>SUM(G67:G74)</f>
        <v>22140</v>
      </c>
      <c r="H66" s="369">
        <f>SUM(H67:H74)</f>
        <v>30</v>
      </c>
      <c r="I66" s="368" t="s">
        <v>21</v>
      </c>
      <c r="J66" s="368">
        <f>SUM(J67:J74)</f>
        <v>14600</v>
      </c>
      <c r="K66" s="369">
        <f>SUM(K67:K74)</f>
        <v>30</v>
      </c>
      <c r="L66" s="368" t="s">
        <v>21</v>
      </c>
      <c r="M66" s="368">
        <f>SUM(M67:M74)</f>
        <v>14600</v>
      </c>
    </row>
    <row r="67" spans="1:13" ht="35.25" customHeight="1" x14ac:dyDescent="0.25">
      <c r="A67" s="370" t="s">
        <v>880</v>
      </c>
      <c r="B67" s="204">
        <v>12</v>
      </c>
      <c r="C67" s="204">
        <v>2</v>
      </c>
      <c r="D67" s="204">
        <v>2</v>
      </c>
      <c r="E67" s="204">
        <v>12</v>
      </c>
      <c r="F67" s="371">
        <v>1200</v>
      </c>
      <c r="G67" s="371">
        <f t="shared" ref="G67:G74" si="12">E67*F67</f>
        <v>14400</v>
      </c>
      <c r="H67" s="204">
        <v>7</v>
      </c>
      <c r="I67" s="371">
        <v>1200</v>
      </c>
      <c r="J67" s="371">
        <f t="shared" ref="J67:J74" si="13">H67*I67</f>
        <v>8400</v>
      </c>
      <c r="K67" s="204">
        <v>7</v>
      </c>
      <c r="L67" s="371">
        <v>1200</v>
      </c>
      <c r="M67" s="371">
        <f t="shared" ref="M67:M74" si="14">K67*L67</f>
        <v>8400</v>
      </c>
    </row>
    <row r="68" spans="1:13" ht="31.5" customHeight="1" x14ac:dyDescent="0.25">
      <c r="A68" s="370" t="s">
        <v>881</v>
      </c>
      <c r="B68" s="204">
        <v>12</v>
      </c>
      <c r="C68" s="204">
        <v>2</v>
      </c>
      <c r="D68" s="204">
        <v>2</v>
      </c>
      <c r="E68" s="204">
        <v>12</v>
      </c>
      <c r="F68" s="371">
        <v>500</v>
      </c>
      <c r="G68" s="371">
        <f t="shared" si="12"/>
        <v>6000</v>
      </c>
      <c r="H68" s="204">
        <v>7</v>
      </c>
      <c r="I68" s="371">
        <v>500</v>
      </c>
      <c r="J68" s="371">
        <f t="shared" si="13"/>
        <v>3500</v>
      </c>
      <c r="K68" s="204">
        <v>7</v>
      </c>
      <c r="L68" s="371">
        <v>500</v>
      </c>
      <c r="M68" s="371">
        <f t="shared" si="14"/>
        <v>3500</v>
      </c>
    </row>
    <row r="69" spans="1:13" ht="25.5" customHeight="1" x14ac:dyDescent="0.25">
      <c r="A69" s="370" t="s">
        <v>882</v>
      </c>
      <c r="B69" s="204">
        <v>12</v>
      </c>
      <c r="C69" s="204">
        <v>12</v>
      </c>
      <c r="D69" s="204">
        <v>0</v>
      </c>
      <c r="E69" s="204">
        <v>0</v>
      </c>
      <c r="F69" s="371">
        <v>220</v>
      </c>
      <c r="G69" s="371">
        <f t="shared" si="12"/>
        <v>0</v>
      </c>
      <c r="H69" s="204">
        <v>3</v>
      </c>
      <c r="I69" s="371">
        <v>220</v>
      </c>
      <c r="J69" s="371">
        <f t="shared" si="13"/>
        <v>660</v>
      </c>
      <c r="K69" s="204">
        <v>3</v>
      </c>
      <c r="L69" s="371">
        <v>220</v>
      </c>
      <c r="M69" s="371">
        <f t="shared" si="14"/>
        <v>660</v>
      </c>
    </row>
    <row r="70" spans="1:13" ht="15" x14ac:dyDescent="0.25">
      <c r="A70" s="370" t="s">
        <v>883</v>
      </c>
      <c r="B70" s="204">
        <v>12</v>
      </c>
      <c r="C70" s="204">
        <v>12</v>
      </c>
      <c r="D70" s="204">
        <v>0</v>
      </c>
      <c r="E70" s="204">
        <v>0</v>
      </c>
      <c r="F70" s="371">
        <v>0</v>
      </c>
      <c r="G70" s="371">
        <f t="shared" si="12"/>
        <v>0</v>
      </c>
      <c r="H70" s="204">
        <v>0</v>
      </c>
      <c r="I70" s="371">
        <v>0</v>
      </c>
      <c r="J70" s="371">
        <f t="shared" si="13"/>
        <v>0</v>
      </c>
      <c r="K70" s="204">
        <v>0</v>
      </c>
      <c r="L70" s="371">
        <v>0</v>
      </c>
      <c r="M70" s="371">
        <f t="shared" si="14"/>
        <v>0</v>
      </c>
    </row>
    <row r="71" spans="1:13" ht="33" customHeight="1" x14ac:dyDescent="0.25">
      <c r="A71" s="370" t="s">
        <v>884</v>
      </c>
      <c r="B71" s="204">
        <v>13</v>
      </c>
      <c r="C71" s="204">
        <v>13</v>
      </c>
      <c r="D71" s="204">
        <v>3</v>
      </c>
      <c r="E71" s="204">
        <v>3</v>
      </c>
      <c r="F71" s="371">
        <v>180</v>
      </c>
      <c r="G71" s="371">
        <f t="shared" si="12"/>
        <v>540</v>
      </c>
      <c r="H71" s="204">
        <v>3</v>
      </c>
      <c r="I71" s="371">
        <v>180</v>
      </c>
      <c r="J71" s="371">
        <f t="shared" si="13"/>
        <v>540</v>
      </c>
      <c r="K71" s="204">
        <v>3</v>
      </c>
      <c r="L71" s="371">
        <v>180</v>
      </c>
      <c r="M71" s="371">
        <f t="shared" si="14"/>
        <v>540</v>
      </c>
    </row>
    <row r="72" spans="1:13" ht="28.5" customHeight="1" x14ac:dyDescent="0.25">
      <c r="A72" s="370" t="s">
        <v>885</v>
      </c>
      <c r="B72" s="204">
        <v>26</v>
      </c>
      <c r="C72" s="204">
        <v>36</v>
      </c>
      <c r="D72" s="204">
        <v>18</v>
      </c>
      <c r="E72" s="204">
        <v>8</v>
      </c>
      <c r="F72" s="371">
        <v>150</v>
      </c>
      <c r="G72" s="371">
        <f t="shared" si="12"/>
        <v>1200</v>
      </c>
      <c r="H72" s="204">
        <v>10</v>
      </c>
      <c r="I72" s="371">
        <v>150</v>
      </c>
      <c r="J72" s="371">
        <f t="shared" si="13"/>
        <v>1500</v>
      </c>
      <c r="K72" s="204">
        <v>10</v>
      </c>
      <c r="L72" s="371">
        <v>150</v>
      </c>
      <c r="M72" s="371">
        <f t="shared" si="14"/>
        <v>1500</v>
      </c>
    </row>
    <row r="73" spans="1:13" ht="26.25" customHeight="1" x14ac:dyDescent="0.25">
      <c r="A73" s="370" t="s">
        <v>882</v>
      </c>
      <c r="B73" s="204">
        <v>26</v>
      </c>
      <c r="C73" s="204">
        <v>26</v>
      </c>
      <c r="D73" s="204">
        <v>0</v>
      </c>
      <c r="E73" s="204">
        <v>0</v>
      </c>
      <c r="F73" s="371">
        <v>220</v>
      </c>
      <c r="G73" s="371">
        <f t="shared" si="12"/>
        <v>0</v>
      </c>
      <c r="H73" s="204">
        <v>0</v>
      </c>
      <c r="I73" s="371">
        <v>220</v>
      </c>
      <c r="J73" s="371">
        <f t="shared" si="13"/>
        <v>0</v>
      </c>
      <c r="K73" s="204">
        <v>0</v>
      </c>
      <c r="L73" s="371">
        <v>220</v>
      </c>
      <c r="M73" s="371">
        <f t="shared" si="14"/>
        <v>0</v>
      </c>
    </row>
    <row r="74" spans="1:13" ht="15" x14ac:dyDescent="0.25">
      <c r="A74" s="370" t="s">
        <v>883</v>
      </c>
      <c r="B74" s="204">
        <v>13</v>
      </c>
      <c r="C74" s="204">
        <v>13</v>
      </c>
      <c r="D74" s="204">
        <v>0</v>
      </c>
      <c r="E74" s="204">
        <v>0</v>
      </c>
      <c r="F74" s="371">
        <v>250</v>
      </c>
      <c r="G74" s="371">
        <f t="shared" si="12"/>
        <v>0</v>
      </c>
      <c r="H74" s="204">
        <v>0</v>
      </c>
      <c r="I74" s="371">
        <v>250</v>
      </c>
      <c r="J74" s="371">
        <f t="shared" si="13"/>
        <v>0</v>
      </c>
      <c r="K74" s="204">
        <v>0</v>
      </c>
      <c r="L74" s="371">
        <v>250</v>
      </c>
      <c r="M74" s="371">
        <f t="shared" si="14"/>
        <v>0</v>
      </c>
    </row>
    <row r="75" spans="1:13" ht="14.25" x14ac:dyDescent="0.2">
      <c r="A75" s="375" t="s">
        <v>2</v>
      </c>
      <c r="B75" s="376" t="s">
        <v>21</v>
      </c>
      <c r="C75" s="376" t="s">
        <v>21</v>
      </c>
      <c r="D75" s="376" t="s">
        <v>21</v>
      </c>
      <c r="E75" s="377" t="s">
        <v>21</v>
      </c>
      <c r="F75" s="377" t="s">
        <v>21</v>
      </c>
      <c r="G75" s="378">
        <f>G66+G58+G54+G45+G29+G26+G12</f>
        <v>547790</v>
      </c>
      <c r="H75" s="377" t="s">
        <v>21</v>
      </c>
      <c r="I75" s="377" t="s">
        <v>21</v>
      </c>
      <c r="J75" s="378">
        <f>J66+J58+J54+J45+J29+J26+J12</f>
        <v>587000</v>
      </c>
      <c r="K75" s="377" t="s">
        <v>21</v>
      </c>
      <c r="L75" s="377" t="s">
        <v>21</v>
      </c>
      <c r="M75" s="378">
        <f>M66+M58+M54+M45+M29+M26+M12</f>
        <v>581279</v>
      </c>
    </row>
    <row r="76" spans="1:13" ht="14.25" x14ac:dyDescent="0.2">
      <c r="A76" s="375" t="s">
        <v>24</v>
      </c>
      <c r="B76" s="376" t="s">
        <v>21</v>
      </c>
      <c r="C76" s="376" t="s">
        <v>21</v>
      </c>
      <c r="D76" s="376" t="s">
        <v>21</v>
      </c>
      <c r="E76" s="376" t="s">
        <v>21</v>
      </c>
      <c r="F76" s="376" t="s">
        <v>21</v>
      </c>
      <c r="G76" s="378">
        <f>G75/1000</f>
        <v>547.79</v>
      </c>
      <c r="H76" s="376" t="s">
        <v>21</v>
      </c>
      <c r="I76" s="376" t="s">
        <v>21</v>
      </c>
      <c r="J76" s="378">
        <f>J75/1000</f>
        <v>587</v>
      </c>
      <c r="K76" s="376" t="s">
        <v>21</v>
      </c>
      <c r="L76" s="376" t="s">
        <v>21</v>
      </c>
      <c r="M76" s="378">
        <f>M75/1000</f>
        <v>581.279</v>
      </c>
    </row>
    <row r="77" spans="1:13" s="125" customFormat="1" ht="15.75" x14ac:dyDescent="0.2">
      <c r="A77" s="379"/>
      <c r="B77" s="329"/>
      <c r="C77" s="329"/>
      <c r="D77" s="329"/>
      <c r="E77" s="329"/>
      <c r="F77" s="380"/>
      <c r="G77" s="381"/>
      <c r="H77" s="382"/>
      <c r="I77" s="382"/>
      <c r="J77" s="383"/>
      <c r="K77" s="384"/>
      <c r="L77" s="384"/>
      <c r="M77" s="384"/>
    </row>
    <row r="78" spans="1:13" ht="15.75" x14ac:dyDescent="0.25">
      <c r="A78" s="181" t="s">
        <v>4</v>
      </c>
      <c r="B78" s="181"/>
      <c r="C78" s="178"/>
      <c r="D78" s="182"/>
      <c r="E78" s="182"/>
      <c r="F78" s="862" t="s">
        <v>436</v>
      </c>
      <c r="G78" s="862"/>
      <c r="H78" s="862"/>
      <c r="I78" s="862"/>
    </row>
    <row r="79" spans="1:13" ht="15.75" x14ac:dyDescent="0.25">
      <c r="A79" s="181"/>
      <c r="B79" s="181"/>
      <c r="C79" s="178"/>
      <c r="D79" s="864" t="s">
        <v>5</v>
      </c>
      <c r="E79" s="864"/>
      <c r="F79" s="865" t="s">
        <v>6</v>
      </c>
      <c r="G79" s="865"/>
      <c r="H79" s="865"/>
      <c r="I79" s="865"/>
    </row>
    <row r="80" spans="1:13" ht="15.75" x14ac:dyDescent="0.25">
      <c r="A80" s="181"/>
      <c r="B80" s="181"/>
      <c r="C80" s="178"/>
      <c r="D80" s="178"/>
      <c r="E80" s="178"/>
      <c r="F80" s="178"/>
      <c r="G80" s="178"/>
      <c r="H80" s="183"/>
    </row>
    <row r="81" spans="1:9" ht="15.75" x14ac:dyDescent="0.25">
      <c r="A81" s="181" t="s">
        <v>7</v>
      </c>
      <c r="B81" s="181"/>
      <c r="C81" s="178"/>
      <c r="D81" s="182"/>
      <c r="E81" s="182"/>
      <c r="F81" s="862" t="s">
        <v>437</v>
      </c>
      <c r="G81" s="862"/>
      <c r="H81" s="862"/>
      <c r="I81" s="862"/>
    </row>
    <row r="82" spans="1:9" ht="15.75" x14ac:dyDescent="0.25">
      <c r="A82" s="183"/>
      <c r="B82" s="183"/>
      <c r="C82" s="183"/>
      <c r="D82" s="864" t="s">
        <v>5</v>
      </c>
      <c r="E82" s="864"/>
      <c r="F82" s="865" t="s">
        <v>6</v>
      </c>
      <c r="G82" s="865"/>
      <c r="H82" s="865"/>
      <c r="I82" s="865"/>
    </row>
  </sheetData>
  <mergeCells count="18">
    <mergeCell ref="A10:A11"/>
    <mergeCell ref="B10:B11"/>
    <mergeCell ref="C10:C11"/>
    <mergeCell ref="D10:D11"/>
    <mergeCell ref="E10:G10"/>
    <mergeCell ref="A2:M2"/>
    <mergeCell ref="A3:M3"/>
    <mergeCell ref="A4:L4"/>
    <mergeCell ref="A5:M5"/>
    <mergeCell ref="A6:M6"/>
    <mergeCell ref="D82:E82"/>
    <mergeCell ref="F82:I82"/>
    <mergeCell ref="H10:J10"/>
    <mergeCell ref="K10:M10"/>
    <mergeCell ref="F78:I78"/>
    <mergeCell ref="D79:E79"/>
    <mergeCell ref="F79:I79"/>
    <mergeCell ref="F81:I81"/>
  </mergeCells>
  <pageMargins left="0.7" right="0.7" top="0.75" bottom="0.75" header="0.3" footer="0.3"/>
  <pageSetup paperSize="9" orientation="landscape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18"/>
  <sheetViews>
    <sheetView zoomScaleSheetLayoutView="66" workbookViewId="0">
      <selection activeCell="A7" sqref="A7:F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369</v>
      </c>
      <c r="B3" s="756"/>
      <c r="C3" s="756"/>
      <c r="D3" s="756"/>
      <c r="E3" s="756"/>
      <c r="F3" s="756"/>
      <c r="G3" s="756"/>
    </row>
    <row r="4" spans="1:7" ht="57" customHeight="1" x14ac:dyDescent="0.2">
      <c r="A4" s="956" t="s">
        <v>433</v>
      </c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514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966" t="s">
        <v>320</v>
      </c>
      <c r="F8" s="968" t="s">
        <v>986</v>
      </c>
      <c r="G8" s="968" t="s">
        <v>987</v>
      </c>
    </row>
    <row r="9" spans="1:7" ht="18" customHeight="1" x14ac:dyDescent="0.2">
      <c r="A9" s="802"/>
      <c r="B9" s="802"/>
      <c r="C9" s="802"/>
      <c r="D9" s="802"/>
      <c r="E9" s="967"/>
      <c r="F9" s="969"/>
      <c r="G9" s="970"/>
    </row>
    <row r="10" spans="1:7" ht="20.100000000000001" customHeight="1" x14ac:dyDescent="0.25">
      <c r="A10" s="811"/>
      <c r="B10" s="811"/>
      <c r="C10" s="811"/>
      <c r="D10" s="811"/>
      <c r="E10" s="22">
        <f>'мягкий инвентарь,,'!G75</f>
        <v>547790</v>
      </c>
      <c r="F10" s="22">
        <f>'мягкий инвентарь,,'!J75</f>
        <v>587000</v>
      </c>
      <c r="G10" s="40">
        <f>'мягкий инвентарь,,'!M75</f>
        <v>581279</v>
      </c>
    </row>
    <row r="11" spans="1:7" ht="12.75" customHeight="1" x14ac:dyDescent="0.2">
      <c r="A11" s="714" t="s">
        <v>2</v>
      </c>
      <c r="B11" s="714"/>
      <c r="C11" s="714"/>
      <c r="D11" s="714"/>
      <c r="E11" s="5">
        <f>SUM(E10)</f>
        <v>547790</v>
      </c>
      <c r="F11" s="61">
        <f t="shared" ref="F11:G11" si="0">SUM(F10)</f>
        <v>587000</v>
      </c>
      <c r="G11" s="61">
        <f t="shared" si="0"/>
        <v>581279</v>
      </c>
    </row>
    <row r="12" spans="1:7" ht="12.75" customHeight="1" x14ac:dyDescent="0.2">
      <c r="A12" s="714" t="s">
        <v>3</v>
      </c>
      <c r="B12" s="714"/>
      <c r="C12" s="714"/>
      <c r="D12" s="714"/>
      <c r="E12" s="5">
        <f>E11/1000</f>
        <v>547.79</v>
      </c>
      <c r="F12" s="5">
        <f>F11/1000</f>
        <v>587</v>
      </c>
      <c r="G12" s="5">
        <f>G11/1000</f>
        <v>581.279</v>
      </c>
    </row>
    <row r="13" spans="1:7" x14ac:dyDescent="0.2">
      <c r="A13" s="783"/>
      <c r="B13" s="783"/>
    </row>
    <row r="14" spans="1:7" ht="15.75" x14ac:dyDescent="0.25">
      <c r="A14" s="3" t="s">
        <v>4</v>
      </c>
      <c r="B14" s="3"/>
      <c r="C14" s="27"/>
      <c r="D14" s="27"/>
      <c r="E14" s="3"/>
      <c r="F14" s="709" t="s">
        <v>436</v>
      </c>
      <c r="G14" s="709"/>
    </row>
    <row r="15" spans="1:7" ht="15.75" customHeight="1" x14ac:dyDescent="0.25">
      <c r="A15" s="3"/>
      <c r="B15" s="3"/>
      <c r="C15" s="708" t="s">
        <v>5</v>
      </c>
      <c r="D15" s="708"/>
      <c r="E15" s="3"/>
      <c r="F15" s="708" t="s">
        <v>6</v>
      </c>
      <c r="G15" s="708"/>
    </row>
    <row r="16" spans="1:7" ht="15.75" x14ac:dyDescent="0.25">
      <c r="A16" s="3"/>
      <c r="B16" s="3"/>
      <c r="C16" s="3"/>
      <c r="D16" s="3"/>
      <c r="E16" s="3"/>
      <c r="F16" s="3"/>
      <c r="G16" s="3"/>
    </row>
    <row r="17" spans="1:11" ht="15.75" x14ac:dyDescent="0.25">
      <c r="A17" s="3" t="s">
        <v>7</v>
      </c>
      <c r="B17" s="3"/>
      <c r="C17" s="27"/>
      <c r="D17" s="27"/>
      <c r="E17" s="3"/>
      <c r="F17" s="709" t="s">
        <v>437</v>
      </c>
      <c r="G17" s="709"/>
    </row>
    <row r="18" spans="1:11" ht="15.75" x14ac:dyDescent="0.25">
      <c r="A18" s="9"/>
      <c r="B18" s="9"/>
      <c r="C18" s="708" t="s">
        <v>5</v>
      </c>
      <c r="D18" s="708"/>
      <c r="E18" s="3"/>
      <c r="F18" s="708" t="s">
        <v>6</v>
      </c>
      <c r="G18" s="708"/>
      <c r="K18" t="s">
        <v>22</v>
      </c>
    </row>
  </sheetData>
  <sheetProtection selectLockedCells="1" selectUnlockedCells="1"/>
  <mergeCells count="20">
    <mergeCell ref="A10:D10"/>
    <mergeCell ref="F17:G17"/>
    <mergeCell ref="C18:D18"/>
    <mergeCell ref="F18:G18"/>
    <mergeCell ref="A11:D11"/>
    <mergeCell ref="A12:D12"/>
    <mergeCell ref="A13:B13"/>
    <mergeCell ref="F14:G14"/>
    <mergeCell ref="C15:D15"/>
    <mergeCell ref="F15:G15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M102"/>
  <sheetViews>
    <sheetView topLeftCell="A55" workbookViewId="0">
      <selection activeCell="I9" sqref="I9:K9"/>
    </sheetView>
  </sheetViews>
  <sheetFormatPr defaultRowHeight="12.75" x14ac:dyDescent="0.2"/>
  <cols>
    <col min="1" max="1" width="24.42578125" style="385" customWidth="1"/>
    <col min="2" max="4" width="9.140625" style="66"/>
    <col min="5" max="5" width="11.7109375" style="66" customWidth="1"/>
    <col min="6" max="7" width="9.140625" style="66"/>
    <col min="8" max="8" width="12" style="66" customWidth="1"/>
    <col min="9" max="10" width="9.140625" style="66"/>
    <col min="11" max="11" width="11.140625" style="66" customWidth="1"/>
    <col min="12" max="16384" width="9.140625" style="66"/>
  </cols>
  <sheetData>
    <row r="1" spans="1:13" x14ac:dyDescent="0.2">
      <c r="E1" s="998" t="s">
        <v>0</v>
      </c>
      <c r="F1" s="998"/>
    </row>
    <row r="2" spans="1:13" ht="15.75" x14ac:dyDescent="0.25">
      <c r="A2" s="907" t="s">
        <v>887</v>
      </c>
      <c r="B2" s="907"/>
      <c r="C2" s="907"/>
      <c r="D2" s="907"/>
      <c r="E2" s="907"/>
      <c r="F2" s="907"/>
      <c r="G2" s="907"/>
      <c r="H2" s="907"/>
      <c r="I2" s="907"/>
      <c r="J2" s="907"/>
      <c r="K2" s="907"/>
    </row>
    <row r="3" spans="1:13" ht="15.75" x14ac:dyDescent="0.25">
      <c r="A3" s="908"/>
      <c r="B3" s="908"/>
      <c r="C3" s="908"/>
      <c r="D3" s="908"/>
      <c r="E3" s="908"/>
      <c r="F3" s="908"/>
      <c r="G3" s="908"/>
      <c r="H3" s="908"/>
      <c r="I3" s="908"/>
      <c r="J3" s="908"/>
      <c r="K3" s="908"/>
    </row>
    <row r="4" spans="1:13" ht="13.5" x14ac:dyDescent="0.25">
      <c r="A4" s="913" t="s">
        <v>517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386"/>
      <c r="M4" s="386"/>
    </row>
    <row r="5" spans="1:13" x14ac:dyDescent="0.2">
      <c r="A5" s="854" t="s">
        <v>1</v>
      </c>
      <c r="B5" s="854"/>
      <c r="C5" s="854"/>
      <c r="D5" s="854"/>
      <c r="E5" s="854"/>
      <c r="F5" s="854"/>
      <c r="G5" s="854"/>
      <c r="H5" s="854"/>
      <c r="I5" s="854"/>
      <c r="J5" s="854"/>
      <c r="K5" s="854"/>
    </row>
    <row r="6" spans="1:13" ht="15.75" x14ac:dyDescent="0.25">
      <c r="A6" s="908" t="s">
        <v>514</v>
      </c>
      <c r="B6" s="908"/>
      <c r="C6" s="908"/>
      <c r="D6" s="908"/>
      <c r="E6" s="908"/>
      <c r="F6" s="908"/>
      <c r="G6" s="908"/>
      <c r="H6" s="908"/>
      <c r="I6" s="908"/>
      <c r="J6" s="908"/>
      <c r="K6" s="908"/>
    </row>
    <row r="7" spans="1:13" ht="0.75" customHeight="1" thickBot="1" x14ac:dyDescent="0.3">
      <c r="A7" s="908"/>
      <c r="B7" s="908"/>
      <c r="C7" s="908"/>
      <c r="D7" s="908"/>
      <c r="E7" s="908"/>
      <c r="F7" s="908"/>
      <c r="G7" s="908"/>
      <c r="H7" s="908"/>
    </row>
    <row r="8" spans="1:13" ht="13.5" hidden="1" thickBot="1" x14ac:dyDescent="0.25"/>
    <row r="9" spans="1:13" ht="15.75" customHeight="1" x14ac:dyDescent="0.2">
      <c r="A9" s="1000" t="s">
        <v>8</v>
      </c>
      <c r="B9" s="1002" t="s">
        <v>11</v>
      </c>
      <c r="C9" s="995" t="s">
        <v>979</v>
      </c>
      <c r="D9" s="996"/>
      <c r="E9" s="997"/>
      <c r="F9" s="995" t="s">
        <v>991</v>
      </c>
      <c r="G9" s="996"/>
      <c r="H9" s="997"/>
      <c r="I9" s="995" t="s">
        <v>992</v>
      </c>
      <c r="J9" s="996"/>
      <c r="K9" s="997"/>
    </row>
    <row r="10" spans="1:13" ht="15.75" x14ac:dyDescent="0.25">
      <c r="A10" s="1001"/>
      <c r="B10" s="1003"/>
      <c r="C10" s="387" t="s">
        <v>12</v>
      </c>
      <c r="D10" s="387" t="s">
        <v>13</v>
      </c>
      <c r="E10" s="387" t="s">
        <v>487</v>
      </c>
      <c r="F10" s="387" t="s">
        <v>12</v>
      </c>
      <c r="G10" s="387" t="s">
        <v>13</v>
      </c>
      <c r="H10" s="387" t="s">
        <v>487</v>
      </c>
      <c r="I10" s="387" t="s">
        <v>12</v>
      </c>
      <c r="J10" s="387" t="s">
        <v>13</v>
      </c>
      <c r="K10" s="388" t="s">
        <v>487</v>
      </c>
    </row>
    <row r="11" spans="1:13" s="10" customFormat="1" ht="18.75" customHeight="1" x14ac:dyDescent="0.2">
      <c r="A11" s="389" t="s">
        <v>888</v>
      </c>
      <c r="B11" s="390" t="s">
        <v>21</v>
      </c>
      <c r="C11" s="391">
        <f>SUM(C12:C17)</f>
        <v>1125</v>
      </c>
      <c r="D11" s="390" t="s">
        <v>21</v>
      </c>
      <c r="E11" s="390">
        <f>SUM(E12:E17)</f>
        <v>60050</v>
      </c>
      <c r="F11" s="391">
        <f>SUM(F12:F17)</f>
        <v>1125</v>
      </c>
      <c r="G11" s="390" t="s">
        <v>21</v>
      </c>
      <c r="H11" s="390">
        <f>SUM(H12:H17)</f>
        <v>66368</v>
      </c>
      <c r="I11" s="391">
        <f>SUM(I12:I17)</f>
        <v>1125</v>
      </c>
      <c r="J11" s="390" t="s">
        <v>21</v>
      </c>
      <c r="K11" s="390">
        <f>SUM(K12:K17)</f>
        <v>80000</v>
      </c>
    </row>
    <row r="12" spans="1:13" s="10" customFormat="1" ht="43.5" customHeight="1" x14ac:dyDescent="0.25">
      <c r="A12" s="392" t="s">
        <v>776</v>
      </c>
      <c r="B12" s="204" t="s">
        <v>605</v>
      </c>
      <c r="C12" s="204">
        <v>75</v>
      </c>
      <c r="D12" s="371">
        <v>100</v>
      </c>
      <c r="E12" s="371">
        <f t="shared" ref="E12:E72" si="0">C12*D12</f>
        <v>7500</v>
      </c>
      <c r="F12" s="204">
        <v>75</v>
      </c>
      <c r="G12" s="371">
        <v>100</v>
      </c>
      <c r="H12" s="371">
        <f t="shared" ref="H12:H72" si="1">F12*G12</f>
        <v>7500</v>
      </c>
      <c r="I12" s="204">
        <v>75</v>
      </c>
      <c r="J12" s="371">
        <v>120</v>
      </c>
      <c r="K12" s="393">
        <f t="shared" ref="K12:K72" si="2">I12*J12</f>
        <v>9000</v>
      </c>
    </row>
    <row r="13" spans="1:13" s="10" customFormat="1" ht="47.25" customHeight="1" x14ac:dyDescent="0.25">
      <c r="A13" s="392" t="s">
        <v>889</v>
      </c>
      <c r="B13" s="204" t="s">
        <v>605</v>
      </c>
      <c r="C13" s="204">
        <v>50</v>
      </c>
      <c r="D13" s="371">
        <v>50</v>
      </c>
      <c r="E13" s="371">
        <f t="shared" si="0"/>
        <v>2500</v>
      </c>
      <c r="F13" s="204">
        <v>50</v>
      </c>
      <c r="G13" s="371">
        <v>60</v>
      </c>
      <c r="H13" s="371">
        <f t="shared" si="1"/>
        <v>3000</v>
      </c>
      <c r="I13" s="204">
        <v>50</v>
      </c>
      <c r="J13" s="371">
        <v>70</v>
      </c>
      <c r="K13" s="393">
        <f t="shared" si="2"/>
        <v>3500</v>
      </c>
    </row>
    <row r="14" spans="1:13" s="10" customFormat="1" ht="37.5" customHeight="1" x14ac:dyDescent="0.25">
      <c r="A14" s="392" t="s">
        <v>890</v>
      </c>
      <c r="B14" s="204" t="s">
        <v>605</v>
      </c>
      <c r="C14" s="204">
        <v>100</v>
      </c>
      <c r="D14" s="371">
        <v>40</v>
      </c>
      <c r="E14" s="371">
        <f t="shared" si="0"/>
        <v>4000</v>
      </c>
      <c r="F14" s="204">
        <v>100</v>
      </c>
      <c r="G14" s="371">
        <v>50</v>
      </c>
      <c r="H14" s="371">
        <f t="shared" si="1"/>
        <v>5000</v>
      </c>
      <c r="I14" s="204">
        <v>100</v>
      </c>
      <c r="J14" s="371">
        <v>60</v>
      </c>
      <c r="K14" s="393">
        <f t="shared" si="2"/>
        <v>6000</v>
      </c>
    </row>
    <row r="15" spans="1:13" s="10" customFormat="1" ht="37.5" customHeight="1" x14ac:dyDescent="0.25">
      <c r="A15" s="392" t="s">
        <v>891</v>
      </c>
      <c r="B15" s="204" t="s">
        <v>605</v>
      </c>
      <c r="C15" s="204">
        <v>300</v>
      </c>
      <c r="D15" s="371">
        <v>55</v>
      </c>
      <c r="E15" s="371">
        <f t="shared" si="0"/>
        <v>16500</v>
      </c>
      <c r="F15" s="204">
        <v>300</v>
      </c>
      <c r="G15" s="371">
        <v>55</v>
      </c>
      <c r="H15" s="371">
        <f t="shared" si="1"/>
        <v>16500</v>
      </c>
      <c r="I15" s="204">
        <v>300</v>
      </c>
      <c r="J15" s="371">
        <v>60</v>
      </c>
      <c r="K15" s="393">
        <f t="shared" si="2"/>
        <v>18000</v>
      </c>
    </row>
    <row r="16" spans="1:13" s="10" customFormat="1" ht="27" customHeight="1" x14ac:dyDescent="0.25">
      <c r="A16" s="392" t="s">
        <v>892</v>
      </c>
      <c r="B16" s="204" t="s">
        <v>605</v>
      </c>
      <c r="C16" s="204">
        <v>300</v>
      </c>
      <c r="D16" s="371">
        <v>8.5</v>
      </c>
      <c r="E16" s="371">
        <f t="shared" si="0"/>
        <v>2550</v>
      </c>
      <c r="F16" s="204">
        <v>300</v>
      </c>
      <c r="G16" s="371">
        <v>9.56</v>
      </c>
      <c r="H16" s="371">
        <f t="shared" si="1"/>
        <v>2868</v>
      </c>
      <c r="I16" s="204">
        <v>300</v>
      </c>
      <c r="J16" s="371">
        <v>15</v>
      </c>
      <c r="K16" s="393">
        <f t="shared" si="2"/>
        <v>4500</v>
      </c>
    </row>
    <row r="17" spans="1:11" s="10" customFormat="1" ht="26.25" x14ac:dyDescent="0.25">
      <c r="A17" s="392" t="s">
        <v>893</v>
      </c>
      <c r="B17" s="204" t="s">
        <v>605</v>
      </c>
      <c r="C17" s="204">
        <v>300</v>
      </c>
      <c r="D17" s="371">
        <v>90</v>
      </c>
      <c r="E17" s="371">
        <f t="shared" si="0"/>
        <v>27000</v>
      </c>
      <c r="F17" s="204">
        <v>300</v>
      </c>
      <c r="G17" s="371">
        <v>105</v>
      </c>
      <c r="H17" s="371">
        <f t="shared" si="1"/>
        <v>31500</v>
      </c>
      <c r="I17" s="204">
        <v>300</v>
      </c>
      <c r="J17" s="371">
        <v>130</v>
      </c>
      <c r="K17" s="393">
        <f t="shared" si="2"/>
        <v>39000</v>
      </c>
    </row>
    <row r="18" spans="1:11" s="10" customFormat="1" ht="25.5" x14ac:dyDescent="0.2">
      <c r="A18" s="389" t="s">
        <v>894</v>
      </c>
      <c r="B18" s="390" t="s">
        <v>21</v>
      </c>
      <c r="C18" s="391">
        <f>SUM(C19:C29)</f>
        <v>844</v>
      </c>
      <c r="D18" s="390" t="s">
        <v>21</v>
      </c>
      <c r="E18" s="390">
        <f>SUM(E19:E29)</f>
        <v>36675</v>
      </c>
      <c r="F18" s="391">
        <f>SUM(F19:F29)</f>
        <v>911</v>
      </c>
      <c r="G18" s="390" t="s">
        <v>21</v>
      </c>
      <c r="H18" s="390">
        <f>SUM(H19:H29)</f>
        <v>41235</v>
      </c>
      <c r="I18" s="391">
        <f>SUM(I19:I29)</f>
        <v>911</v>
      </c>
      <c r="J18" s="390" t="s">
        <v>21</v>
      </c>
      <c r="K18" s="394">
        <f>SUM(K19:K29)</f>
        <v>64750</v>
      </c>
    </row>
    <row r="19" spans="1:11" s="10" customFormat="1" ht="22.5" customHeight="1" x14ac:dyDescent="0.25">
      <c r="A19" s="395" t="s">
        <v>895</v>
      </c>
      <c r="B19" s="204" t="s">
        <v>605</v>
      </c>
      <c r="C19" s="204">
        <v>25</v>
      </c>
      <c r="D19" s="371">
        <v>115</v>
      </c>
      <c r="E19" s="371">
        <f t="shared" si="0"/>
        <v>2875</v>
      </c>
      <c r="F19" s="204">
        <v>25</v>
      </c>
      <c r="G19" s="371">
        <v>115</v>
      </c>
      <c r="H19" s="371">
        <f t="shared" si="1"/>
        <v>2875</v>
      </c>
      <c r="I19" s="204">
        <v>25</v>
      </c>
      <c r="J19" s="371">
        <v>150</v>
      </c>
      <c r="K19" s="393">
        <f t="shared" si="2"/>
        <v>3750</v>
      </c>
    </row>
    <row r="20" spans="1:11" s="10" customFormat="1" ht="26.25" x14ac:dyDescent="0.25">
      <c r="A20" s="396" t="s">
        <v>896</v>
      </c>
      <c r="B20" s="204" t="s">
        <v>605</v>
      </c>
      <c r="C20" s="204">
        <v>500</v>
      </c>
      <c r="D20" s="371">
        <v>15</v>
      </c>
      <c r="E20" s="371">
        <f t="shared" si="0"/>
        <v>7500</v>
      </c>
      <c r="F20" s="204">
        <v>500</v>
      </c>
      <c r="G20" s="371">
        <v>15</v>
      </c>
      <c r="H20" s="371">
        <f t="shared" si="1"/>
        <v>7500</v>
      </c>
      <c r="I20" s="204">
        <v>500</v>
      </c>
      <c r="J20" s="371">
        <v>35</v>
      </c>
      <c r="K20" s="393">
        <f t="shared" si="2"/>
        <v>17500</v>
      </c>
    </row>
    <row r="21" spans="1:11" s="10" customFormat="1" ht="26.25" x14ac:dyDescent="0.25">
      <c r="A21" s="396" t="s">
        <v>897</v>
      </c>
      <c r="B21" s="204" t="s">
        <v>605</v>
      </c>
      <c r="C21" s="204">
        <v>50</v>
      </c>
      <c r="D21" s="371">
        <v>55</v>
      </c>
      <c r="E21" s="371">
        <f t="shared" si="0"/>
        <v>2750</v>
      </c>
      <c r="F21" s="204">
        <v>50</v>
      </c>
      <c r="G21" s="371">
        <v>55</v>
      </c>
      <c r="H21" s="371">
        <f t="shared" si="1"/>
        <v>2750</v>
      </c>
      <c r="I21" s="204">
        <v>50</v>
      </c>
      <c r="J21" s="371">
        <v>60</v>
      </c>
      <c r="K21" s="393">
        <f t="shared" si="2"/>
        <v>3000</v>
      </c>
    </row>
    <row r="22" spans="1:11" s="10" customFormat="1" ht="26.25" x14ac:dyDescent="0.25">
      <c r="A22" s="396" t="s">
        <v>898</v>
      </c>
      <c r="B22" s="204" t="s">
        <v>605</v>
      </c>
      <c r="C22" s="204">
        <v>50</v>
      </c>
      <c r="D22" s="371">
        <v>60</v>
      </c>
      <c r="E22" s="371">
        <f t="shared" si="0"/>
        <v>3000</v>
      </c>
      <c r="F22" s="204">
        <v>50</v>
      </c>
      <c r="G22" s="371">
        <v>60</v>
      </c>
      <c r="H22" s="371">
        <f t="shared" si="1"/>
        <v>3000</v>
      </c>
      <c r="I22" s="204">
        <v>50</v>
      </c>
      <c r="J22" s="371">
        <v>90</v>
      </c>
      <c r="K22" s="393">
        <f t="shared" si="2"/>
        <v>4500</v>
      </c>
    </row>
    <row r="23" spans="1:11" s="10" customFormat="1" ht="26.25" x14ac:dyDescent="0.25">
      <c r="A23" s="396" t="s">
        <v>899</v>
      </c>
      <c r="B23" s="204" t="s">
        <v>666</v>
      </c>
      <c r="C23" s="204">
        <v>4</v>
      </c>
      <c r="D23" s="371">
        <v>385</v>
      </c>
      <c r="E23" s="371">
        <f t="shared" si="0"/>
        <v>1540</v>
      </c>
      <c r="F23" s="204">
        <v>4</v>
      </c>
      <c r="G23" s="371">
        <v>385</v>
      </c>
      <c r="H23" s="371">
        <f t="shared" si="1"/>
        <v>1540</v>
      </c>
      <c r="I23" s="204">
        <v>4</v>
      </c>
      <c r="J23" s="371">
        <v>450</v>
      </c>
      <c r="K23" s="393">
        <f t="shared" si="2"/>
        <v>1800</v>
      </c>
    </row>
    <row r="24" spans="1:11" s="10" customFormat="1" ht="15" x14ac:dyDescent="0.25">
      <c r="A24" s="396" t="s">
        <v>900</v>
      </c>
      <c r="B24" s="204" t="s">
        <v>605</v>
      </c>
      <c r="C24" s="204">
        <v>23</v>
      </c>
      <c r="D24" s="371">
        <v>60</v>
      </c>
      <c r="E24" s="371">
        <f t="shared" si="0"/>
        <v>1380</v>
      </c>
      <c r="F24" s="204">
        <v>50</v>
      </c>
      <c r="G24" s="371">
        <v>60</v>
      </c>
      <c r="H24" s="371">
        <f t="shared" si="1"/>
        <v>3000</v>
      </c>
      <c r="I24" s="204">
        <v>50</v>
      </c>
      <c r="J24" s="371">
        <v>90</v>
      </c>
      <c r="K24" s="393">
        <f t="shared" si="2"/>
        <v>4500</v>
      </c>
    </row>
    <row r="25" spans="1:11" s="10" customFormat="1" ht="26.25" x14ac:dyDescent="0.25">
      <c r="A25" s="396" t="s">
        <v>901</v>
      </c>
      <c r="B25" s="204" t="s">
        <v>605</v>
      </c>
      <c r="C25" s="204">
        <v>50</v>
      </c>
      <c r="D25" s="371">
        <v>150</v>
      </c>
      <c r="E25" s="371">
        <f t="shared" si="0"/>
        <v>7500</v>
      </c>
      <c r="F25" s="204">
        <v>60</v>
      </c>
      <c r="G25" s="371">
        <v>150</v>
      </c>
      <c r="H25" s="371">
        <f t="shared" si="1"/>
        <v>9000</v>
      </c>
      <c r="I25" s="204">
        <v>60</v>
      </c>
      <c r="J25" s="371">
        <v>260</v>
      </c>
      <c r="K25" s="393">
        <f t="shared" si="2"/>
        <v>15600</v>
      </c>
    </row>
    <row r="26" spans="1:11" s="10" customFormat="1" ht="26.25" x14ac:dyDescent="0.25">
      <c r="A26" s="396" t="s">
        <v>767</v>
      </c>
      <c r="B26" s="204" t="s">
        <v>605</v>
      </c>
      <c r="C26" s="204">
        <v>50</v>
      </c>
      <c r="D26" s="371">
        <v>55</v>
      </c>
      <c r="E26" s="371">
        <f t="shared" si="0"/>
        <v>2750</v>
      </c>
      <c r="F26" s="204">
        <v>50</v>
      </c>
      <c r="G26" s="371">
        <v>55</v>
      </c>
      <c r="H26" s="371">
        <f t="shared" si="1"/>
        <v>2750</v>
      </c>
      <c r="I26" s="204">
        <v>50</v>
      </c>
      <c r="J26" s="371">
        <v>90</v>
      </c>
      <c r="K26" s="393">
        <f t="shared" si="2"/>
        <v>4500</v>
      </c>
    </row>
    <row r="27" spans="1:11" s="10" customFormat="1" ht="30" x14ac:dyDescent="0.25">
      <c r="A27" s="397" t="s">
        <v>651</v>
      </c>
      <c r="B27" s="204" t="s">
        <v>605</v>
      </c>
      <c r="C27" s="204">
        <v>6</v>
      </c>
      <c r="D27" s="371">
        <v>500</v>
      </c>
      <c r="E27" s="371">
        <f t="shared" si="0"/>
        <v>3000</v>
      </c>
      <c r="F27" s="204">
        <v>6</v>
      </c>
      <c r="G27" s="371">
        <v>500</v>
      </c>
      <c r="H27" s="371">
        <f t="shared" si="1"/>
        <v>3000</v>
      </c>
      <c r="I27" s="204">
        <v>6</v>
      </c>
      <c r="J27" s="371">
        <v>600</v>
      </c>
      <c r="K27" s="371">
        <f t="shared" si="2"/>
        <v>3600</v>
      </c>
    </row>
    <row r="28" spans="1:11" s="10" customFormat="1" ht="30" x14ac:dyDescent="0.25">
      <c r="A28" s="397" t="s">
        <v>902</v>
      </c>
      <c r="B28" s="204" t="s">
        <v>605</v>
      </c>
      <c r="C28" s="204">
        <v>36</v>
      </c>
      <c r="D28" s="371">
        <v>55</v>
      </c>
      <c r="E28" s="371">
        <f t="shared" si="0"/>
        <v>1980</v>
      </c>
      <c r="F28" s="204">
        <v>36</v>
      </c>
      <c r="G28" s="371">
        <v>55</v>
      </c>
      <c r="H28" s="371">
        <f t="shared" si="1"/>
        <v>1980</v>
      </c>
      <c r="I28" s="204">
        <v>36</v>
      </c>
      <c r="J28" s="371">
        <v>60</v>
      </c>
      <c r="K28" s="393">
        <f t="shared" si="2"/>
        <v>2160</v>
      </c>
    </row>
    <row r="29" spans="1:11" s="10" customFormat="1" ht="15" x14ac:dyDescent="0.25">
      <c r="A29" s="396" t="s">
        <v>652</v>
      </c>
      <c r="B29" s="204" t="s">
        <v>605</v>
      </c>
      <c r="C29" s="204">
        <v>50</v>
      </c>
      <c r="D29" s="371">
        <v>48</v>
      </c>
      <c r="E29" s="371">
        <f t="shared" si="0"/>
        <v>2400</v>
      </c>
      <c r="F29" s="204">
        <v>80</v>
      </c>
      <c r="G29" s="371">
        <v>48</v>
      </c>
      <c r="H29" s="371">
        <f t="shared" si="1"/>
        <v>3840</v>
      </c>
      <c r="I29" s="204">
        <v>80</v>
      </c>
      <c r="J29" s="371">
        <v>48</v>
      </c>
      <c r="K29" s="393">
        <f t="shared" si="2"/>
        <v>3840</v>
      </c>
    </row>
    <row r="30" spans="1:11" s="10" customFormat="1" ht="25.5" x14ac:dyDescent="0.2">
      <c r="A30" s="389" t="s">
        <v>655</v>
      </c>
      <c r="B30" s="390" t="s">
        <v>21</v>
      </c>
      <c r="C30" s="391">
        <f>C31+C32</f>
        <v>205</v>
      </c>
      <c r="D30" s="390" t="s">
        <v>21</v>
      </c>
      <c r="E30" s="390">
        <f>E31+E32</f>
        <v>36150</v>
      </c>
      <c r="F30" s="391">
        <f>F31+F32</f>
        <v>306</v>
      </c>
      <c r="G30" s="390" t="s">
        <v>21</v>
      </c>
      <c r="H30" s="390">
        <f>H31+H32</f>
        <v>54000</v>
      </c>
      <c r="I30" s="391">
        <f>I31+I32</f>
        <v>455</v>
      </c>
      <c r="J30" s="390" t="s">
        <v>21</v>
      </c>
      <c r="K30" s="390">
        <f>K31+K32</f>
        <v>85650</v>
      </c>
    </row>
    <row r="31" spans="1:11" s="10" customFormat="1" ht="15" x14ac:dyDescent="0.25">
      <c r="A31" s="397" t="s">
        <v>903</v>
      </c>
      <c r="B31" s="204" t="s">
        <v>657</v>
      </c>
      <c r="C31" s="204">
        <v>200</v>
      </c>
      <c r="D31" s="371">
        <v>177</v>
      </c>
      <c r="E31" s="371">
        <f t="shared" si="0"/>
        <v>35400</v>
      </c>
      <c r="F31" s="204">
        <v>300</v>
      </c>
      <c r="G31" s="371">
        <v>177</v>
      </c>
      <c r="H31" s="371">
        <f>F31*G31</f>
        <v>53100</v>
      </c>
      <c r="I31" s="204">
        <v>450</v>
      </c>
      <c r="J31" s="371">
        <v>187</v>
      </c>
      <c r="K31" s="371">
        <f>I31*J31</f>
        <v>84150</v>
      </c>
    </row>
    <row r="32" spans="1:11" s="10" customFormat="1" ht="30" x14ac:dyDescent="0.25">
      <c r="A32" s="398" t="s">
        <v>774</v>
      </c>
      <c r="B32" s="204" t="s">
        <v>605</v>
      </c>
      <c r="C32" s="336">
        <v>5</v>
      </c>
      <c r="D32" s="344">
        <v>150</v>
      </c>
      <c r="E32" s="338">
        <f t="shared" si="0"/>
        <v>750</v>
      </c>
      <c r="F32" s="336">
        <v>6</v>
      </c>
      <c r="G32" s="344">
        <v>150</v>
      </c>
      <c r="H32" s="338">
        <f>F32*G32</f>
        <v>900</v>
      </c>
      <c r="I32" s="336">
        <v>5</v>
      </c>
      <c r="J32" s="344">
        <v>300</v>
      </c>
      <c r="K32" s="338">
        <f>I32*J32</f>
        <v>1500</v>
      </c>
    </row>
    <row r="33" spans="1:11" s="10" customFormat="1" ht="25.5" x14ac:dyDescent="0.2">
      <c r="A33" s="389" t="s">
        <v>904</v>
      </c>
      <c r="B33" s="390" t="s">
        <v>21</v>
      </c>
      <c r="C33" s="391">
        <f>SUM(C34:C72)</f>
        <v>633</v>
      </c>
      <c r="D33" s="390" t="s">
        <v>21</v>
      </c>
      <c r="E33" s="390">
        <f>SUM(E34:E72)</f>
        <v>136642.64000000001</v>
      </c>
      <c r="F33" s="391">
        <f>SUM(F34:F72)</f>
        <v>1003</v>
      </c>
      <c r="G33" s="390" t="s">
        <v>21</v>
      </c>
      <c r="H33" s="390">
        <f>SUM(H34:H72)</f>
        <v>125815.05</v>
      </c>
      <c r="I33" s="391">
        <f>SUM(I34:I72)</f>
        <v>1029</v>
      </c>
      <c r="J33" s="390" t="s">
        <v>21</v>
      </c>
      <c r="K33" s="390">
        <f>SUM(K34:K72)</f>
        <v>253128.52</v>
      </c>
    </row>
    <row r="34" spans="1:11" s="10" customFormat="1" ht="30" x14ac:dyDescent="0.25">
      <c r="A34" s="397" t="s">
        <v>905</v>
      </c>
      <c r="B34" s="204" t="s">
        <v>605</v>
      </c>
      <c r="C34" s="204">
        <v>30</v>
      </c>
      <c r="D34" s="371">
        <v>176</v>
      </c>
      <c r="E34" s="371">
        <f t="shared" si="0"/>
        <v>5280</v>
      </c>
      <c r="F34" s="204">
        <v>100</v>
      </c>
      <c r="G34" s="371">
        <v>136</v>
      </c>
      <c r="H34" s="371">
        <f t="shared" si="1"/>
        <v>13600</v>
      </c>
      <c r="I34" s="204">
        <v>50</v>
      </c>
      <c r="J34" s="371">
        <v>170</v>
      </c>
      <c r="K34" s="393">
        <f t="shared" si="2"/>
        <v>8500</v>
      </c>
    </row>
    <row r="35" spans="1:11" s="10" customFormat="1" ht="30" x14ac:dyDescent="0.25">
      <c r="A35" s="399" t="s">
        <v>906</v>
      </c>
      <c r="B35" s="204" t="s">
        <v>664</v>
      </c>
      <c r="C35" s="204">
        <v>50</v>
      </c>
      <c r="D35" s="371">
        <v>50</v>
      </c>
      <c r="E35" s="371">
        <f t="shared" si="0"/>
        <v>2500</v>
      </c>
      <c r="F35" s="204">
        <v>100</v>
      </c>
      <c r="G35" s="371">
        <v>25</v>
      </c>
      <c r="H35" s="371">
        <f t="shared" si="1"/>
        <v>2500</v>
      </c>
      <c r="I35" s="204">
        <v>100</v>
      </c>
      <c r="J35" s="371">
        <v>35</v>
      </c>
      <c r="K35" s="393">
        <f t="shared" si="2"/>
        <v>3500</v>
      </c>
    </row>
    <row r="36" spans="1:11" s="10" customFormat="1" ht="38.25" x14ac:dyDescent="0.25">
      <c r="A36" s="400" t="s">
        <v>663</v>
      </c>
      <c r="B36" s="204" t="s">
        <v>664</v>
      </c>
      <c r="C36" s="204">
        <v>50</v>
      </c>
      <c r="D36" s="371">
        <v>55</v>
      </c>
      <c r="E36" s="371">
        <f t="shared" si="0"/>
        <v>2750</v>
      </c>
      <c r="F36" s="204">
        <v>100</v>
      </c>
      <c r="G36" s="371">
        <v>55</v>
      </c>
      <c r="H36" s="371">
        <f t="shared" si="1"/>
        <v>5500</v>
      </c>
      <c r="I36" s="204">
        <v>100</v>
      </c>
      <c r="J36" s="371">
        <v>65</v>
      </c>
      <c r="K36" s="393">
        <f t="shared" si="2"/>
        <v>6500</v>
      </c>
    </row>
    <row r="37" spans="1:11" s="10" customFormat="1" ht="25.5" x14ac:dyDescent="0.25">
      <c r="A37" s="400" t="s">
        <v>907</v>
      </c>
      <c r="B37" s="204" t="s">
        <v>605</v>
      </c>
      <c r="C37" s="204">
        <v>75</v>
      </c>
      <c r="D37" s="371">
        <v>55</v>
      </c>
      <c r="E37" s="371">
        <f t="shared" si="0"/>
        <v>4125</v>
      </c>
      <c r="F37" s="204">
        <v>300</v>
      </c>
      <c r="G37" s="371">
        <v>55</v>
      </c>
      <c r="H37" s="371">
        <f t="shared" si="1"/>
        <v>16500</v>
      </c>
      <c r="I37" s="204">
        <v>300</v>
      </c>
      <c r="J37" s="371">
        <v>65</v>
      </c>
      <c r="K37" s="393">
        <f t="shared" si="2"/>
        <v>19500</v>
      </c>
    </row>
    <row r="38" spans="1:11" s="10" customFormat="1" ht="25.5" x14ac:dyDescent="0.25">
      <c r="A38" s="400" t="s">
        <v>908</v>
      </c>
      <c r="B38" s="204" t="s">
        <v>909</v>
      </c>
      <c r="C38" s="204">
        <v>0</v>
      </c>
      <c r="D38" s="371">
        <v>2696.86</v>
      </c>
      <c r="E38" s="371">
        <f t="shared" si="0"/>
        <v>0</v>
      </c>
      <c r="F38" s="204">
        <v>2</v>
      </c>
      <c r="G38" s="371">
        <v>2696.86</v>
      </c>
      <c r="H38" s="371">
        <f t="shared" si="1"/>
        <v>5393.72</v>
      </c>
      <c r="I38" s="204">
        <v>3</v>
      </c>
      <c r="J38" s="371">
        <v>2800</v>
      </c>
      <c r="K38" s="393">
        <f t="shared" si="2"/>
        <v>8400</v>
      </c>
    </row>
    <row r="39" spans="1:11" s="10" customFormat="1" ht="15" x14ac:dyDescent="0.25">
      <c r="A39" s="397" t="s">
        <v>910</v>
      </c>
      <c r="B39" s="204" t="s">
        <v>605</v>
      </c>
      <c r="C39" s="204">
        <v>0</v>
      </c>
      <c r="D39" s="371">
        <v>950</v>
      </c>
      <c r="E39" s="371">
        <f t="shared" si="0"/>
        <v>0</v>
      </c>
      <c r="F39" s="204">
        <v>2</v>
      </c>
      <c r="G39" s="371">
        <v>950</v>
      </c>
      <c r="H39" s="371">
        <f t="shared" si="1"/>
        <v>1900</v>
      </c>
      <c r="I39" s="204">
        <v>0</v>
      </c>
      <c r="J39" s="371">
        <v>1200</v>
      </c>
      <c r="K39" s="393">
        <f t="shared" si="2"/>
        <v>0</v>
      </c>
    </row>
    <row r="40" spans="1:11" s="10" customFormat="1" ht="15" x14ac:dyDescent="0.25">
      <c r="A40" s="400" t="s">
        <v>911</v>
      </c>
      <c r="B40" s="204" t="s">
        <v>605</v>
      </c>
      <c r="C40" s="204">
        <v>0</v>
      </c>
      <c r="D40" s="371">
        <v>2000</v>
      </c>
      <c r="E40" s="371">
        <f t="shared" si="0"/>
        <v>0</v>
      </c>
      <c r="F40" s="204">
        <v>1</v>
      </c>
      <c r="G40" s="371">
        <v>2000</v>
      </c>
      <c r="H40" s="371">
        <f t="shared" si="1"/>
        <v>2000</v>
      </c>
      <c r="I40" s="204">
        <v>0</v>
      </c>
      <c r="J40" s="371">
        <v>0</v>
      </c>
      <c r="K40" s="393">
        <f t="shared" si="2"/>
        <v>0</v>
      </c>
    </row>
    <row r="41" spans="1:11" s="10" customFormat="1" ht="15" x14ac:dyDescent="0.25">
      <c r="A41" s="400" t="s">
        <v>912</v>
      </c>
      <c r="B41" s="204" t="s">
        <v>605</v>
      </c>
      <c r="C41" s="204">
        <v>0</v>
      </c>
      <c r="D41" s="371">
        <v>500</v>
      </c>
      <c r="E41" s="371">
        <f t="shared" si="0"/>
        <v>0</v>
      </c>
      <c r="F41" s="204">
        <v>5</v>
      </c>
      <c r="G41" s="371">
        <v>500</v>
      </c>
      <c r="H41" s="371">
        <f t="shared" si="1"/>
        <v>2500</v>
      </c>
      <c r="I41" s="204">
        <v>5</v>
      </c>
      <c r="J41" s="371">
        <v>500</v>
      </c>
      <c r="K41" s="393">
        <f t="shared" si="2"/>
        <v>2500</v>
      </c>
    </row>
    <row r="42" spans="1:11" s="10" customFormat="1" ht="15" x14ac:dyDescent="0.25">
      <c r="A42" s="400" t="s">
        <v>913</v>
      </c>
      <c r="B42" s="204" t="s">
        <v>605</v>
      </c>
      <c r="C42" s="204">
        <v>0</v>
      </c>
      <c r="D42" s="371">
        <v>110</v>
      </c>
      <c r="E42" s="371">
        <f t="shared" si="0"/>
        <v>0</v>
      </c>
      <c r="F42" s="204">
        <v>15</v>
      </c>
      <c r="G42" s="371">
        <v>110</v>
      </c>
      <c r="H42" s="371">
        <f t="shared" si="1"/>
        <v>1650</v>
      </c>
      <c r="I42" s="204">
        <v>15</v>
      </c>
      <c r="J42" s="371">
        <v>120</v>
      </c>
      <c r="K42" s="393">
        <f t="shared" si="2"/>
        <v>1800</v>
      </c>
    </row>
    <row r="43" spans="1:11" s="10" customFormat="1" ht="15" x14ac:dyDescent="0.25">
      <c r="A43" s="400" t="s">
        <v>667</v>
      </c>
      <c r="B43" s="204" t="s">
        <v>613</v>
      </c>
      <c r="C43" s="204">
        <v>0</v>
      </c>
      <c r="D43" s="371">
        <v>15</v>
      </c>
      <c r="E43" s="371">
        <f t="shared" si="0"/>
        <v>0</v>
      </c>
      <c r="F43" s="204">
        <v>150</v>
      </c>
      <c r="G43" s="371">
        <v>15</v>
      </c>
      <c r="H43" s="371">
        <f t="shared" si="1"/>
        <v>2250</v>
      </c>
      <c r="I43" s="204">
        <v>100</v>
      </c>
      <c r="J43" s="371">
        <v>20</v>
      </c>
      <c r="K43" s="393">
        <f t="shared" si="2"/>
        <v>2000</v>
      </c>
    </row>
    <row r="44" spans="1:11" s="10" customFormat="1" ht="25.5" x14ac:dyDescent="0.25">
      <c r="A44" s="400" t="s">
        <v>914</v>
      </c>
      <c r="B44" s="204" t="s">
        <v>654</v>
      </c>
      <c r="C44" s="204">
        <v>0</v>
      </c>
      <c r="D44" s="371">
        <v>155</v>
      </c>
      <c r="E44" s="371">
        <f t="shared" si="0"/>
        <v>0</v>
      </c>
      <c r="F44" s="204">
        <v>10</v>
      </c>
      <c r="G44" s="371">
        <v>155</v>
      </c>
      <c r="H44" s="371">
        <f t="shared" si="1"/>
        <v>1550</v>
      </c>
      <c r="I44" s="204">
        <v>15</v>
      </c>
      <c r="J44" s="371">
        <v>165</v>
      </c>
      <c r="K44" s="393">
        <f t="shared" si="2"/>
        <v>2475</v>
      </c>
    </row>
    <row r="45" spans="1:11" s="10" customFormat="1" ht="15" x14ac:dyDescent="0.25">
      <c r="A45" s="400" t="s">
        <v>915</v>
      </c>
      <c r="B45" s="204" t="s">
        <v>654</v>
      </c>
      <c r="C45" s="204">
        <v>0</v>
      </c>
      <c r="D45" s="371">
        <v>150</v>
      </c>
      <c r="E45" s="371">
        <f t="shared" si="0"/>
        <v>0</v>
      </c>
      <c r="F45" s="204">
        <v>10</v>
      </c>
      <c r="G45" s="371">
        <v>150</v>
      </c>
      <c r="H45" s="371">
        <f t="shared" si="1"/>
        <v>1500</v>
      </c>
      <c r="I45" s="204">
        <v>20</v>
      </c>
      <c r="J45" s="371">
        <v>160</v>
      </c>
      <c r="K45" s="393">
        <f t="shared" si="2"/>
        <v>3200</v>
      </c>
    </row>
    <row r="46" spans="1:11" s="10" customFormat="1" ht="15" x14ac:dyDescent="0.25">
      <c r="A46" s="400" t="s">
        <v>916</v>
      </c>
      <c r="B46" s="204" t="s">
        <v>605</v>
      </c>
      <c r="C46" s="204">
        <v>50</v>
      </c>
      <c r="D46" s="371">
        <v>80</v>
      </c>
      <c r="E46" s="371">
        <f t="shared" si="0"/>
        <v>4000</v>
      </c>
      <c r="F46" s="204">
        <v>30</v>
      </c>
      <c r="G46" s="371">
        <v>80</v>
      </c>
      <c r="H46" s="371">
        <f t="shared" si="1"/>
        <v>2400</v>
      </c>
      <c r="I46" s="204">
        <v>30</v>
      </c>
      <c r="J46" s="371">
        <v>80</v>
      </c>
      <c r="K46" s="393">
        <f t="shared" si="2"/>
        <v>2400</v>
      </c>
    </row>
    <row r="47" spans="1:11" s="10" customFormat="1" ht="15" x14ac:dyDescent="0.25">
      <c r="A47" s="400" t="s">
        <v>917</v>
      </c>
      <c r="B47" s="204" t="s">
        <v>605</v>
      </c>
      <c r="C47" s="204">
        <v>50</v>
      </c>
      <c r="D47" s="371">
        <v>70</v>
      </c>
      <c r="E47" s="371">
        <f t="shared" si="0"/>
        <v>3500</v>
      </c>
      <c r="F47" s="204">
        <v>30</v>
      </c>
      <c r="G47" s="371">
        <v>70</v>
      </c>
      <c r="H47" s="371">
        <f t="shared" si="1"/>
        <v>2100</v>
      </c>
      <c r="I47" s="204">
        <v>10</v>
      </c>
      <c r="J47" s="371">
        <v>70</v>
      </c>
      <c r="K47" s="393">
        <f t="shared" si="2"/>
        <v>700</v>
      </c>
    </row>
    <row r="48" spans="1:11" s="10" customFormat="1" ht="15" x14ac:dyDescent="0.25">
      <c r="A48" s="400" t="s">
        <v>918</v>
      </c>
      <c r="B48" s="204" t="s">
        <v>605</v>
      </c>
      <c r="C48" s="204">
        <v>50</v>
      </c>
      <c r="D48" s="371">
        <v>70</v>
      </c>
      <c r="E48" s="371">
        <f t="shared" si="0"/>
        <v>3500</v>
      </c>
      <c r="F48" s="204">
        <v>30</v>
      </c>
      <c r="G48" s="371">
        <v>70</v>
      </c>
      <c r="H48" s="371">
        <f t="shared" si="1"/>
        <v>2100</v>
      </c>
      <c r="I48" s="204">
        <v>10</v>
      </c>
      <c r="J48" s="371">
        <v>70</v>
      </c>
      <c r="K48" s="393">
        <f t="shared" si="2"/>
        <v>700</v>
      </c>
    </row>
    <row r="49" spans="1:11" s="10" customFormat="1" ht="15" x14ac:dyDescent="0.25">
      <c r="A49" s="400" t="s">
        <v>919</v>
      </c>
      <c r="B49" s="204" t="s">
        <v>605</v>
      </c>
      <c r="C49" s="204">
        <v>50</v>
      </c>
      <c r="D49" s="371">
        <v>70</v>
      </c>
      <c r="E49" s="371">
        <f t="shared" si="0"/>
        <v>3500</v>
      </c>
      <c r="F49" s="204">
        <v>30</v>
      </c>
      <c r="G49" s="371">
        <v>70</v>
      </c>
      <c r="H49" s="371">
        <f t="shared" si="1"/>
        <v>2100</v>
      </c>
      <c r="I49" s="204">
        <v>10</v>
      </c>
      <c r="J49" s="371">
        <v>70</v>
      </c>
      <c r="K49" s="393">
        <f t="shared" si="2"/>
        <v>700</v>
      </c>
    </row>
    <row r="50" spans="1:11" s="10" customFormat="1" ht="25.5" x14ac:dyDescent="0.25">
      <c r="A50" s="400" t="s">
        <v>920</v>
      </c>
      <c r="B50" s="204" t="s">
        <v>605</v>
      </c>
      <c r="C50" s="204">
        <v>20</v>
      </c>
      <c r="D50" s="371">
        <v>450</v>
      </c>
      <c r="E50" s="371">
        <f t="shared" si="0"/>
        <v>9000</v>
      </c>
      <c r="F50" s="204">
        <v>15</v>
      </c>
      <c r="G50" s="371">
        <v>450</v>
      </c>
      <c r="H50" s="371">
        <f t="shared" si="1"/>
        <v>6750</v>
      </c>
      <c r="I50" s="204">
        <v>15</v>
      </c>
      <c r="J50" s="371">
        <v>450</v>
      </c>
      <c r="K50" s="393">
        <f t="shared" si="2"/>
        <v>6750</v>
      </c>
    </row>
    <row r="51" spans="1:11" s="10" customFormat="1" ht="15" x14ac:dyDescent="0.25">
      <c r="A51" s="400" t="s">
        <v>921</v>
      </c>
      <c r="B51" s="204" t="s">
        <v>605</v>
      </c>
      <c r="C51" s="204">
        <v>20</v>
      </c>
      <c r="D51" s="371">
        <v>210</v>
      </c>
      <c r="E51" s="371">
        <f t="shared" si="0"/>
        <v>4200</v>
      </c>
      <c r="F51" s="204">
        <v>10</v>
      </c>
      <c r="G51" s="371">
        <v>210</v>
      </c>
      <c r="H51" s="371">
        <f t="shared" si="1"/>
        <v>2100</v>
      </c>
      <c r="I51" s="204">
        <v>10</v>
      </c>
      <c r="J51" s="371">
        <v>210</v>
      </c>
      <c r="K51" s="393">
        <f t="shared" si="2"/>
        <v>2100</v>
      </c>
    </row>
    <row r="52" spans="1:11" s="10" customFormat="1" ht="15" x14ac:dyDescent="0.25">
      <c r="A52" s="400" t="s">
        <v>922</v>
      </c>
      <c r="B52" s="204" t="s">
        <v>605</v>
      </c>
      <c r="C52" s="204">
        <v>15</v>
      </c>
      <c r="D52" s="371">
        <v>2000</v>
      </c>
      <c r="E52" s="371">
        <f t="shared" si="0"/>
        <v>30000</v>
      </c>
      <c r="F52" s="204">
        <v>15</v>
      </c>
      <c r="G52" s="371">
        <v>2000</v>
      </c>
      <c r="H52" s="371">
        <f t="shared" si="1"/>
        <v>30000</v>
      </c>
      <c r="I52" s="204">
        <v>0</v>
      </c>
      <c r="J52" s="371">
        <v>0</v>
      </c>
      <c r="K52" s="393">
        <f t="shared" si="2"/>
        <v>0</v>
      </c>
    </row>
    <row r="53" spans="1:11" s="10" customFormat="1" ht="15" x14ac:dyDescent="0.25">
      <c r="A53" s="400" t="s">
        <v>923</v>
      </c>
      <c r="B53" s="204" t="s">
        <v>605</v>
      </c>
      <c r="C53" s="204">
        <v>15</v>
      </c>
      <c r="D53" s="371">
        <v>200</v>
      </c>
      <c r="E53" s="371">
        <f t="shared" si="0"/>
        <v>3000</v>
      </c>
      <c r="F53" s="204">
        <v>20</v>
      </c>
      <c r="G53" s="371">
        <v>200</v>
      </c>
      <c r="H53" s="371">
        <f t="shared" si="1"/>
        <v>4000</v>
      </c>
      <c r="I53" s="204">
        <v>15</v>
      </c>
      <c r="J53" s="371">
        <v>250</v>
      </c>
      <c r="K53" s="393">
        <f t="shared" si="2"/>
        <v>3750</v>
      </c>
    </row>
    <row r="54" spans="1:11" s="10" customFormat="1" ht="15" x14ac:dyDescent="0.25">
      <c r="A54" s="400" t="s">
        <v>924</v>
      </c>
      <c r="B54" s="204" t="s">
        <v>605</v>
      </c>
      <c r="C54" s="204">
        <v>10</v>
      </c>
      <c r="D54" s="371">
        <v>250</v>
      </c>
      <c r="E54" s="371">
        <f t="shared" si="0"/>
        <v>2500</v>
      </c>
      <c r="F54" s="204">
        <v>10</v>
      </c>
      <c r="G54" s="371">
        <v>250</v>
      </c>
      <c r="H54" s="371">
        <f t="shared" si="1"/>
        <v>2500</v>
      </c>
      <c r="I54" s="204">
        <v>15</v>
      </c>
      <c r="J54" s="371">
        <v>250</v>
      </c>
      <c r="K54" s="393">
        <f t="shared" si="2"/>
        <v>3750</v>
      </c>
    </row>
    <row r="55" spans="1:11" s="10" customFormat="1" ht="15" x14ac:dyDescent="0.25">
      <c r="A55" s="400" t="s">
        <v>925</v>
      </c>
      <c r="B55" s="204" t="s">
        <v>605</v>
      </c>
      <c r="C55" s="204">
        <v>0</v>
      </c>
      <c r="D55" s="371">
        <v>0</v>
      </c>
      <c r="E55" s="371">
        <f t="shared" si="0"/>
        <v>0</v>
      </c>
      <c r="F55" s="204">
        <v>10</v>
      </c>
      <c r="G55" s="371">
        <v>1200</v>
      </c>
      <c r="H55" s="371">
        <f t="shared" si="1"/>
        <v>12000</v>
      </c>
      <c r="I55" s="204">
        <v>0</v>
      </c>
      <c r="J55" s="371">
        <v>0</v>
      </c>
      <c r="K55" s="393">
        <f t="shared" si="2"/>
        <v>0</v>
      </c>
    </row>
    <row r="56" spans="1:11" s="10" customFormat="1" ht="15" x14ac:dyDescent="0.25">
      <c r="A56" s="400" t="s">
        <v>926</v>
      </c>
      <c r="B56" s="204" t="s">
        <v>605</v>
      </c>
      <c r="C56" s="204">
        <v>10</v>
      </c>
      <c r="D56" s="371">
        <v>450</v>
      </c>
      <c r="E56" s="371">
        <f t="shared" si="0"/>
        <v>4500</v>
      </c>
      <c r="F56" s="204">
        <v>0</v>
      </c>
      <c r="G56" s="371">
        <v>450</v>
      </c>
      <c r="H56" s="371">
        <f t="shared" si="1"/>
        <v>0</v>
      </c>
      <c r="I56" s="204">
        <v>15</v>
      </c>
      <c r="J56" s="371">
        <v>450</v>
      </c>
      <c r="K56" s="393">
        <f t="shared" si="2"/>
        <v>6750</v>
      </c>
    </row>
    <row r="57" spans="1:11" s="10" customFormat="1" ht="15" x14ac:dyDescent="0.25">
      <c r="A57" s="400" t="s">
        <v>927</v>
      </c>
      <c r="B57" s="204" t="s">
        <v>605</v>
      </c>
      <c r="C57" s="204">
        <v>15</v>
      </c>
      <c r="D57" s="371">
        <v>400</v>
      </c>
      <c r="E57" s="371">
        <f t="shared" si="0"/>
        <v>6000</v>
      </c>
      <c r="F57" s="204">
        <v>7</v>
      </c>
      <c r="G57" s="371">
        <v>400</v>
      </c>
      <c r="H57" s="371">
        <f t="shared" si="1"/>
        <v>2800</v>
      </c>
      <c r="I57" s="204">
        <v>15</v>
      </c>
      <c r="J57" s="371">
        <v>450</v>
      </c>
      <c r="K57" s="393">
        <f t="shared" si="2"/>
        <v>6750</v>
      </c>
    </row>
    <row r="58" spans="1:11" s="10" customFormat="1" ht="15" x14ac:dyDescent="0.25">
      <c r="A58" s="400" t="s">
        <v>928</v>
      </c>
      <c r="B58" s="204" t="s">
        <v>605</v>
      </c>
      <c r="C58" s="204">
        <v>0</v>
      </c>
      <c r="D58" s="371">
        <v>0</v>
      </c>
      <c r="E58" s="371">
        <f t="shared" si="0"/>
        <v>0</v>
      </c>
      <c r="F58" s="204">
        <v>1</v>
      </c>
      <c r="G58" s="371">
        <v>121.33</v>
      </c>
      <c r="H58" s="371">
        <f t="shared" si="1"/>
        <v>121.33</v>
      </c>
      <c r="I58" s="204">
        <v>15</v>
      </c>
      <c r="J58" s="371">
        <v>600</v>
      </c>
      <c r="K58" s="393">
        <f t="shared" si="2"/>
        <v>9000</v>
      </c>
    </row>
    <row r="59" spans="1:11" s="10" customFormat="1" ht="25.5" x14ac:dyDescent="0.25">
      <c r="A59" s="400" t="s">
        <v>929</v>
      </c>
      <c r="B59" s="204" t="s">
        <v>605</v>
      </c>
      <c r="C59" s="204">
        <v>0</v>
      </c>
      <c r="D59" s="371">
        <v>0</v>
      </c>
      <c r="E59" s="371">
        <f t="shared" si="0"/>
        <v>0</v>
      </c>
      <c r="F59" s="204">
        <v>0</v>
      </c>
      <c r="G59" s="371">
        <v>0</v>
      </c>
      <c r="H59" s="371">
        <f t="shared" si="1"/>
        <v>0</v>
      </c>
      <c r="I59" s="204">
        <v>5</v>
      </c>
      <c r="J59" s="371">
        <v>3000</v>
      </c>
      <c r="K59" s="393">
        <f t="shared" si="2"/>
        <v>15000</v>
      </c>
    </row>
    <row r="60" spans="1:11" s="10" customFormat="1" ht="15" x14ac:dyDescent="0.25">
      <c r="A60" s="400" t="s">
        <v>930</v>
      </c>
      <c r="B60" s="204" t="s">
        <v>605</v>
      </c>
      <c r="C60" s="204">
        <v>15</v>
      </c>
      <c r="D60" s="371">
        <v>1000</v>
      </c>
      <c r="E60" s="371">
        <f t="shared" si="0"/>
        <v>15000</v>
      </c>
      <c r="F60" s="204">
        <v>0</v>
      </c>
      <c r="G60" s="371">
        <v>1500</v>
      </c>
      <c r="H60" s="371">
        <f t="shared" si="1"/>
        <v>0</v>
      </c>
      <c r="I60" s="204">
        <v>15</v>
      </c>
      <c r="J60" s="371">
        <v>1500</v>
      </c>
      <c r="K60" s="393">
        <f t="shared" si="2"/>
        <v>22500</v>
      </c>
    </row>
    <row r="61" spans="1:11" s="10" customFormat="1" ht="15" x14ac:dyDescent="0.25">
      <c r="A61" s="400" t="s">
        <v>931</v>
      </c>
      <c r="B61" s="204" t="s">
        <v>605</v>
      </c>
      <c r="C61" s="204">
        <v>5</v>
      </c>
      <c r="D61" s="371">
        <v>1500</v>
      </c>
      <c r="E61" s="371">
        <f t="shared" si="0"/>
        <v>7500</v>
      </c>
      <c r="F61" s="204">
        <v>0</v>
      </c>
      <c r="G61" s="371">
        <v>1500</v>
      </c>
      <c r="H61" s="371">
        <f t="shared" si="1"/>
        <v>0</v>
      </c>
      <c r="I61" s="204">
        <v>15</v>
      </c>
      <c r="J61" s="371">
        <v>1500</v>
      </c>
      <c r="K61" s="393">
        <f t="shared" si="2"/>
        <v>22500</v>
      </c>
    </row>
    <row r="62" spans="1:11" s="10" customFormat="1" ht="15" x14ac:dyDescent="0.25">
      <c r="A62" s="400" t="s">
        <v>932</v>
      </c>
      <c r="B62" s="204" t="s">
        <v>605</v>
      </c>
      <c r="C62" s="204">
        <v>0</v>
      </c>
      <c r="D62" s="371">
        <v>0</v>
      </c>
      <c r="E62" s="371">
        <f t="shared" si="0"/>
        <v>0</v>
      </c>
      <c r="F62" s="204">
        <v>0</v>
      </c>
      <c r="G62" s="371">
        <v>1500</v>
      </c>
      <c r="H62" s="371">
        <f t="shared" si="1"/>
        <v>0</v>
      </c>
      <c r="I62" s="204">
        <v>2</v>
      </c>
      <c r="J62" s="371">
        <v>510</v>
      </c>
      <c r="K62" s="393">
        <f t="shared" si="2"/>
        <v>1020</v>
      </c>
    </row>
    <row r="63" spans="1:11" s="10" customFormat="1" ht="15" x14ac:dyDescent="0.25">
      <c r="A63" s="400" t="s">
        <v>933</v>
      </c>
      <c r="B63" s="204" t="s">
        <v>605</v>
      </c>
      <c r="C63" s="204">
        <v>0</v>
      </c>
      <c r="D63" s="371">
        <v>0</v>
      </c>
      <c r="E63" s="371">
        <f t="shared" si="0"/>
        <v>0</v>
      </c>
      <c r="F63" s="204">
        <v>0</v>
      </c>
      <c r="G63" s="371">
        <v>350</v>
      </c>
      <c r="H63" s="371">
        <f t="shared" si="1"/>
        <v>0</v>
      </c>
      <c r="I63" s="204">
        <v>2</v>
      </c>
      <c r="J63" s="371">
        <v>350</v>
      </c>
      <c r="K63" s="393">
        <f t="shared" si="2"/>
        <v>700</v>
      </c>
    </row>
    <row r="64" spans="1:11" s="10" customFormat="1" ht="15" x14ac:dyDescent="0.25">
      <c r="A64" s="400" t="s">
        <v>934</v>
      </c>
      <c r="B64" s="204" t="s">
        <v>605</v>
      </c>
      <c r="C64" s="204">
        <v>0</v>
      </c>
      <c r="D64" s="371">
        <v>0</v>
      </c>
      <c r="E64" s="371">
        <f t="shared" si="0"/>
        <v>0</v>
      </c>
      <c r="F64" s="204">
        <v>0</v>
      </c>
      <c r="G64" s="371">
        <v>1800</v>
      </c>
      <c r="H64" s="371">
        <f t="shared" si="1"/>
        <v>0</v>
      </c>
      <c r="I64" s="204">
        <v>3</v>
      </c>
      <c r="J64" s="371">
        <v>1800</v>
      </c>
      <c r="K64" s="393">
        <f t="shared" si="2"/>
        <v>5400</v>
      </c>
    </row>
    <row r="65" spans="1:11" s="10" customFormat="1" ht="15" x14ac:dyDescent="0.25">
      <c r="A65" s="400" t="s">
        <v>935</v>
      </c>
      <c r="B65" s="204" t="s">
        <v>605</v>
      </c>
      <c r="C65" s="204">
        <v>15</v>
      </c>
      <c r="D65" s="371">
        <v>250</v>
      </c>
      <c r="E65" s="371">
        <f t="shared" si="0"/>
        <v>3750</v>
      </c>
      <c r="F65" s="204">
        <v>0</v>
      </c>
      <c r="G65" s="371">
        <v>0</v>
      </c>
      <c r="H65" s="371">
        <f t="shared" si="1"/>
        <v>0</v>
      </c>
      <c r="I65" s="204">
        <v>2</v>
      </c>
      <c r="J65" s="371">
        <v>400</v>
      </c>
      <c r="K65" s="393">
        <f t="shared" si="2"/>
        <v>800</v>
      </c>
    </row>
    <row r="66" spans="1:11" s="10" customFormat="1" ht="15" x14ac:dyDescent="0.25">
      <c r="A66" s="400" t="s">
        <v>936</v>
      </c>
      <c r="B66" s="204" t="s">
        <v>605</v>
      </c>
      <c r="C66" s="204">
        <v>25</v>
      </c>
      <c r="D66" s="371">
        <v>90</v>
      </c>
      <c r="E66" s="371">
        <f t="shared" si="0"/>
        <v>2250</v>
      </c>
      <c r="F66" s="204">
        <v>0</v>
      </c>
      <c r="G66" s="371">
        <v>0</v>
      </c>
      <c r="H66" s="371">
        <f t="shared" si="1"/>
        <v>0</v>
      </c>
      <c r="I66" s="204">
        <v>25</v>
      </c>
      <c r="J66" s="371">
        <v>700</v>
      </c>
      <c r="K66" s="393">
        <f t="shared" si="2"/>
        <v>17500</v>
      </c>
    </row>
    <row r="67" spans="1:11" s="10" customFormat="1" ht="15" x14ac:dyDescent="0.25">
      <c r="A67" s="400" t="s">
        <v>937</v>
      </c>
      <c r="B67" s="204" t="s">
        <v>605</v>
      </c>
      <c r="C67" s="204">
        <v>5</v>
      </c>
      <c r="D67" s="371">
        <v>150</v>
      </c>
      <c r="E67" s="371">
        <f t="shared" si="0"/>
        <v>750</v>
      </c>
      <c r="F67" s="204">
        <v>0</v>
      </c>
      <c r="G67" s="371">
        <v>0</v>
      </c>
      <c r="H67" s="371">
        <f t="shared" si="1"/>
        <v>0</v>
      </c>
      <c r="I67" s="204">
        <v>25</v>
      </c>
      <c r="J67" s="371">
        <v>400</v>
      </c>
      <c r="K67" s="393">
        <f t="shared" si="2"/>
        <v>10000</v>
      </c>
    </row>
    <row r="68" spans="1:11" s="10" customFormat="1" ht="25.5" x14ac:dyDescent="0.25">
      <c r="A68" s="400" t="s">
        <v>938</v>
      </c>
      <c r="B68" s="204" t="s">
        <v>605</v>
      </c>
      <c r="C68" s="204">
        <v>0</v>
      </c>
      <c r="D68" s="371">
        <v>0</v>
      </c>
      <c r="E68" s="371">
        <f t="shared" si="0"/>
        <v>0</v>
      </c>
      <c r="F68" s="204">
        <v>0</v>
      </c>
      <c r="G68" s="371">
        <v>900</v>
      </c>
      <c r="H68" s="371">
        <f t="shared" si="1"/>
        <v>0</v>
      </c>
      <c r="I68" s="204">
        <v>36</v>
      </c>
      <c r="J68" s="371">
        <v>1000</v>
      </c>
      <c r="K68" s="393">
        <f t="shared" si="2"/>
        <v>36000</v>
      </c>
    </row>
    <row r="69" spans="1:11" s="10" customFormat="1" ht="15" x14ac:dyDescent="0.25">
      <c r="A69" s="400" t="s">
        <v>939</v>
      </c>
      <c r="B69" s="204" t="s">
        <v>605</v>
      </c>
      <c r="C69" s="204">
        <v>15</v>
      </c>
      <c r="D69" s="371">
        <v>800</v>
      </c>
      <c r="E69" s="371">
        <f t="shared" si="0"/>
        <v>12000</v>
      </c>
      <c r="F69" s="204">
        <v>0</v>
      </c>
      <c r="G69" s="371">
        <v>0</v>
      </c>
      <c r="H69" s="371">
        <f t="shared" si="1"/>
        <v>0</v>
      </c>
      <c r="I69" s="204">
        <v>15</v>
      </c>
      <c r="J69" s="371">
        <v>900</v>
      </c>
      <c r="K69" s="393">
        <f t="shared" si="2"/>
        <v>13500</v>
      </c>
    </row>
    <row r="70" spans="1:11" s="10" customFormat="1" ht="15" x14ac:dyDescent="0.25">
      <c r="A70" s="400" t="s">
        <v>940</v>
      </c>
      <c r="B70" s="204" t="s">
        <v>605</v>
      </c>
      <c r="C70" s="204">
        <v>15</v>
      </c>
      <c r="D70" s="371">
        <v>150</v>
      </c>
      <c r="E70" s="371">
        <f t="shared" si="0"/>
        <v>2250</v>
      </c>
      <c r="F70" s="204">
        <v>0</v>
      </c>
      <c r="G70" s="371">
        <v>0</v>
      </c>
      <c r="H70" s="371">
        <f t="shared" si="1"/>
        <v>0</v>
      </c>
      <c r="I70" s="204">
        <v>15</v>
      </c>
      <c r="J70" s="371">
        <v>392</v>
      </c>
      <c r="K70" s="393">
        <f t="shared" si="2"/>
        <v>5880</v>
      </c>
    </row>
    <row r="71" spans="1:11" s="10" customFormat="1" ht="25.5" customHeight="1" x14ac:dyDescent="0.25">
      <c r="A71" s="400" t="s">
        <v>941</v>
      </c>
      <c r="B71" s="204" t="s">
        <v>666</v>
      </c>
      <c r="C71" s="204">
        <v>25</v>
      </c>
      <c r="D71" s="371">
        <v>75</v>
      </c>
      <c r="E71" s="371">
        <f t="shared" si="0"/>
        <v>1875</v>
      </c>
      <c r="F71" s="204">
        <v>0</v>
      </c>
      <c r="G71" s="371">
        <v>0</v>
      </c>
      <c r="H71" s="371">
        <f t="shared" si="1"/>
        <v>0</v>
      </c>
      <c r="I71" s="204">
        <v>0</v>
      </c>
      <c r="J71" s="371">
        <v>0</v>
      </c>
      <c r="K71" s="393">
        <f t="shared" si="2"/>
        <v>0</v>
      </c>
    </row>
    <row r="72" spans="1:11" s="10" customFormat="1" ht="27" customHeight="1" x14ac:dyDescent="0.25">
      <c r="A72" s="400" t="s">
        <v>942</v>
      </c>
      <c r="B72" s="204" t="s">
        <v>605</v>
      </c>
      <c r="C72" s="204">
        <v>3</v>
      </c>
      <c r="D72" s="371">
        <v>970.88</v>
      </c>
      <c r="E72" s="371">
        <f t="shared" si="0"/>
        <v>2912.64</v>
      </c>
      <c r="F72" s="204">
        <v>0</v>
      </c>
      <c r="G72" s="371">
        <v>0</v>
      </c>
      <c r="H72" s="371">
        <f t="shared" si="1"/>
        <v>0</v>
      </c>
      <c r="I72" s="204">
        <v>1</v>
      </c>
      <c r="J72" s="371">
        <v>603.52</v>
      </c>
      <c r="K72" s="393">
        <f t="shared" si="2"/>
        <v>603.52</v>
      </c>
    </row>
    <row r="73" spans="1:11" ht="15.75" x14ac:dyDescent="0.25">
      <c r="A73" s="401" t="s">
        <v>2</v>
      </c>
      <c r="B73" s="402" t="s">
        <v>21</v>
      </c>
      <c r="C73" s="402" t="s">
        <v>21</v>
      </c>
      <c r="D73" s="402" t="s">
        <v>21</v>
      </c>
      <c r="E73" s="403">
        <f>E33+E30+E18+E11</f>
        <v>269517.64</v>
      </c>
      <c r="F73" s="402" t="s">
        <v>21</v>
      </c>
      <c r="G73" s="402" t="s">
        <v>21</v>
      </c>
      <c r="H73" s="403">
        <f>H33+H30+H18+H11</f>
        <v>287418.05</v>
      </c>
      <c r="I73" s="402" t="s">
        <v>21</v>
      </c>
      <c r="J73" s="402" t="s">
        <v>21</v>
      </c>
      <c r="K73" s="404">
        <f>K33+K30+K18+K11</f>
        <v>483528.52</v>
      </c>
    </row>
    <row r="74" spans="1:11" ht="16.5" thickBot="1" x14ac:dyDescent="0.3">
      <c r="A74" s="405" t="s">
        <v>24</v>
      </c>
      <c r="B74" s="406" t="s">
        <v>21</v>
      </c>
      <c r="C74" s="406" t="s">
        <v>21</v>
      </c>
      <c r="D74" s="406" t="s">
        <v>21</v>
      </c>
      <c r="E74" s="407">
        <f>E73/1000</f>
        <v>269.51764000000003</v>
      </c>
      <c r="F74" s="406" t="s">
        <v>21</v>
      </c>
      <c r="G74" s="406" t="s">
        <v>21</v>
      </c>
      <c r="H74" s="407">
        <f>H73/1000</f>
        <v>287.41804999999999</v>
      </c>
      <c r="I74" s="406" t="s">
        <v>21</v>
      </c>
      <c r="J74" s="406" t="s">
        <v>21</v>
      </c>
      <c r="K74" s="408">
        <f>K73/1000</f>
        <v>483.52852000000001</v>
      </c>
    </row>
    <row r="75" spans="1:11" x14ac:dyDescent="0.2">
      <c r="A75" s="409"/>
      <c r="B75" s="178"/>
      <c r="C75" s="178"/>
      <c r="D75" s="178"/>
      <c r="E75" s="178"/>
      <c r="F75" s="178"/>
      <c r="G75" s="178"/>
      <c r="H75" s="178"/>
    </row>
    <row r="76" spans="1:11" ht="15.75" x14ac:dyDescent="0.25">
      <c r="A76" s="410" t="s">
        <v>4</v>
      </c>
      <c r="B76" s="181"/>
      <c r="C76" s="178"/>
      <c r="D76" s="182"/>
      <c r="E76" s="182"/>
      <c r="F76" s="315"/>
      <c r="G76" s="315"/>
      <c r="H76" s="178"/>
      <c r="I76" s="862" t="s">
        <v>436</v>
      </c>
      <c r="J76" s="862"/>
      <c r="K76" s="862"/>
    </row>
    <row r="77" spans="1:11" ht="15.75" x14ac:dyDescent="0.25">
      <c r="A77" s="410"/>
      <c r="B77" s="181"/>
      <c r="C77" s="178"/>
      <c r="D77" s="864" t="s">
        <v>5</v>
      </c>
      <c r="E77" s="864"/>
      <c r="F77" s="279"/>
      <c r="G77" s="279"/>
      <c r="H77" s="178"/>
      <c r="I77" s="865" t="s">
        <v>6</v>
      </c>
      <c r="J77" s="865"/>
      <c r="K77" s="865"/>
    </row>
    <row r="78" spans="1:11" ht="15.75" x14ac:dyDescent="0.25">
      <c r="A78" s="410"/>
      <c r="B78" s="181"/>
      <c r="C78" s="178"/>
      <c r="D78" s="178"/>
      <c r="E78" s="178"/>
      <c r="F78" s="178"/>
      <c r="G78" s="178"/>
      <c r="H78" s="178"/>
      <c r="I78" s="178"/>
      <c r="J78" s="178"/>
      <c r="K78" s="183"/>
    </row>
    <row r="79" spans="1:11" ht="15.75" x14ac:dyDescent="0.25">
      <c r="A79" s="410" t="s">
        <v>7</v>
      </c>
      <c r="B79" s="181"/>
      <c r="C79" s="178"/>
      <c r="D79" s="182"/>
      <c r="E79" s="182"/>
      <c r="F79" s="315"/>
      <c r="G79" s="315"/>
      <c r="H79" s="178"/>
      <c r="I79" s="862" t="s">
        <v>437</v>
      </c>
      <c r="J79" s="862"/>
      <c r="K79" s="862"/>
    </row>
    <row r="80" spans="1:11" ht="15.75" x14ac:dyDescent="0.25">
      <c r="A80" s="411"/>
      <c r="B80" s="183"/>
      <c r="C80" s="183"/>
      <c r="D80" s="864" t="s">
        <v>5</v>
      </c>
      <c r="E80" s="864"/>
      <c r="F80" s="279"/>
      <c r="G80" s="279"/>
      <c r="H80" s="178"/>
      <c r="I80" s="865" t="s">
        <v>6</v>
      </c>
      <c r="J80" s="865"/>
      <c r="K80" s="865"/>
    </row>
    <row r="81" spans="1:8" x14ac:dyDescent="0.2">
      <c r="A81" s="409"/>
      <c r="B81" s="178"/>
      <c r="C81" s="178"/>
      <c r="D81" s="178"/>
      <c r="E81" s="178"/>
      <c r="F81" s="178"/>
      <c r="G81" s="178"/>
      <c r="H81" s="178"/>
    </row>
    <row r="82" spans="1:8" x14ac:dyDescent="0.2">
      <c r="A82" s="409"/>
      <c r="B82" s="178"/>
      <c r="C82" s="178"/>
      <c r="D82" s="178"/>
      <c r="E82" s="178"/>
      <c r="F82" s="178"/>
      <c r="G82" s="178"/>
      <c r="H82" s="178"/>
    </row>
    <row r="83" spans="1:8" x14ac:dyDescent="0.2">
      <c r="A83" s="409"/>
      <c r="B83" s="178"/>
      <c r="C83" s="178"/>
      <c r="D83" s="178"/>
      <c r="E83" s="178"/>
      <c r="F83" s="178"/>
      <c r="G83" s="178"/>
      <c r="H83" s="178"/>
    </row>
    <row r="84" spans="1:8" x14ac:dyDescent="0.2">
      <c r="A84" s="409"/>
      <c r="B84" s="178"/>
      <c r="C84" s="178"/>
      <c r="D84" s="178"/>
      <c r="E84" s="178"/>
      <c r="F84" s="178"/>
      <c r="G84" s="178"/>
      <c r="H84" s="178"/>
    </row>
    <row r="85" spans="1:8" x14ac:dyDescent="0.2">
      <c r="A85" s="409"/>
      <c r="B85" s="178"/>
      <c r="C85" s="178"/>
      <c r="D85" s="178"/>
      <c r="E85" s="178"/>
      <c r="F85" s="178"/>
      <c r="G85" s="178"/>
      <c r="H85" s="178"/>
    </row>
    <row r="86" spans="1:8" x14ac:dyDescent="0.2">
      <c r="A86" s="409"/>
      <c r="B86" s="178"/>
      <c r="C86" s="178"/>
      <c r="D86" s="178"/>
      <c r="E86" s="178"/>
      <c r="F86" s="178"/>
      <c r="G86" s="178"/>
      <c r="H86" s="178"/>
    </row>
    <row r="87" spans="1:8" x14ac:dyDescent="0.2">
      <c r="A87" s="409"/>
      <c r="B87" s="178"/>
      <c r="C87" s="178"/>
      <c r="D87" s="178"/>
      <c r="E87" s="178"/>
      <c r="F87" s="178"/>
      <c r="G87" s="178"/>
      <c r="H87" s="178"/>
    </row>
    <row r="88" spans="1:8" x14ac:dyDescent="0.2">
      <c r="A88" s="409"/>
      <c r="B88" s="178"/>
      <c r="C88" s="178"/>
      <c r="D88" s="178"/>
      <c r="E88" s="178"/>
      <c r="F88" s="178"/>
      <c r="G88" s="178"/>
      <c r="H88" s="178"/>
    </row>
    <row r="89" spans="1:8" x14ac:dyDescent="0.2">
      <c r="A89" s="409"/>
      <c r="B89" s="178"/>
      <c r="C89" s="178"/>
      <c r="D89" s="178"/>
      <c r="E89" s="178"/>
      <c r="F89" s="178"/>
      <c r="G89" s="178"/>
      <c r="H89" s="178"/>
    </row>
    <row r="90" spans="1:8" x14ac:dyDescent="0.2">
      <c r="A90" s="409"/>
      <c r="B90" s="178"/>
      <c r="C90" s="178"/>
      <c r="D90" s="178"/>
      <c r="E90" s="178"/>
      <c r="F90" s="178"/>
      <c r="G90" s="178"/>
      <c r="H90" s="178"/>
    </row>
    <row r="91" spans="1:8" x14ac:dyDescent="0.2">
      <c r="A91" s="409"/>
      <c r="B91" s="178"/>
      <c r="C91" s="178"/>
      <c r="D91" s="178"/>
      <c r="E91" s="178"/>
      <c r="F91" s="178"/>
      <c r="G91" s="178"/>
      <c r="H91" s="178"/>
    </row>
    <row r="92" spans="1:8" x14ac:dyDescent="0.2">
      <c r="A92" s="409"/>
      <c r="B92" s="178"/>
      <c r="C92" s="178"/>
      <c r="D92" s="178"/>
      <c r="E92" s="178"/>
      <c r="F92" s="178"/>
      <c r="G92" s="178"/>
      <c r="H92" s="178"/>
    </row>
    <row r="93" spans="1:8" x14ac:dyDescent="0.2">
      <c r="A93" s="409"/>
      <c r="B93" s="178"/>
      <c r="C93" s="178"/>
      <c r="D93" s="178"/>
      <c r="E93" s="178"/>
      <c r="F93" s="178"/>
      <c r="G93" s="178"/>
      <c r="H93" s="178"/>
    </row>
    <row r="94" spans="1:8" x14ac:dyDescent="0.2">
      <c r="A94" s="409"/>
      <c r="B94" s="178"/>
      <c r="C94" s="178"/>
      <c r="D94" s="178"/>
      <c r="E94" s="178"/>
      <c r="F94" s="178"/>
      <c r="G94" s="178"/>
      <c r="H94" s="178"/>
    </row>
    <row r="95" spans="1:8" x14ac:dyDescent="0.2">
      <c r="A95" s="409"/>
      <c r="B95" s="178"/>
      <c r="C95" s="178"/>
      <c r="D95" s="178"/>
      <c r="E95" s="178"/>
      <c r="F95" s="178"/>
      <c r="G95" s="178"/>
      <c r="H95" s="178"/>
    </row>
    <row r="96" spans="1:8" x14ac:dyDescent="0.2">
      <c r="A96" s="409"/>
      <c r="B96" s="178"/>
      <c r="C96" s="178"/>
      <c r="D96" s="178"/>
      <c r="E96" s="178"/>
      <c r="F96" s="178"/>
      <c r="G96" s="178"/>
      <c r="H96" s="178"/>
    </row>
    <row r="97" spans="1:8" x14ac:dyDescent="0.2">
      <c r="A97" s="409"/>
      <c r="B97" s="178"/>
      <c r="C97" s="178"/>
      <c r="D97" s="178"/>
      <c r="E97" s="178"/>
      <c r="F97" s="178"/>
      <c r="G97" s="178"/>
      <c r="H97" s="178"/>
    </row>
    <row r="98" spans="1:8" x14ac:dyDescent="0.2">
      <c r="A98" s="409"/>
      <c r="B98" s="178"/>
      <c r="C98" s="178"/>
      <c r="D98" s="178"/>
      <c r="E98" s="178"/>
      <c r="F98" s="178"/>
      <c r="G98" s="178"/>
      <c r="H98" s="178"/>
    </row>
    <row r="99" spans="1:8" x14ac:dyDescent="0.2">
      <c r="A99" s="409"/>
      <c r="B99" s="178"/>
      <c r="C99" s="178"/>
      <c r="D99" s="178"/>
      <c r="E99" s="178"/>
      <c r="F99" s="178"/>
      <c r="G99" s="178"/>
      <c r="H99" s="178"/>
    </row>
    <row r="100" spans="1:8" x14ac:dyDescent="0.2">
      <c r="A100" s="409"/>
      <c r="B100" s="178"/>
      <c r="C100" s="178"/>
      <c r="D100" s="178"/>
      <c r="E100" s="178"/>
      <c r="F100" s="178"/>
      <c r="G100" s="178"/>
      <c r="H100" s="178"/>
    </row>
    <row r="101" spans="1:8" x14ac:dyDescent="0.2">
      <c r="A101" s="409"/>
      <c r="B101" s="178"/>
      <c r="C101" s="178"/>
      <c r="D101" s="178"/>
      <c r="E101" s="178"/>
      <c r="F101" s="178"/>
      <c r="G101" s="178"/>
      <c r="H101" s="178"/>
    </row>
    <row r="102" spans="1:8" x14ac:dyDescent="0.2">
      <c r="A102" s="409"/>
      <c r="B102" s="178"/>
      <c r="C102" s="178"/>
      <c r="D102" s="178"/>
      <c r="E102" s="178"/>
      <c r="F102" s="178"/>
      <c r="G102" s="178"/>
      <c r="H102" s="178"/>
    </row>
  </sheetData>
  <mergeCells count="18">
    <mergeCell ref="I9:K9"/>
    <mergeCell ref="E1:F1"/>
    <mergeCell ref="A2:K2"/>
    <mergeCell ref="A3:K3"/>
    <mergeCell ref="A4:K4"/>
    <mergeCell ref="A5:K5"/>
    <mergeCell ref="A6:K6"/>
    <mergeCell ref="A7:H7"/>
    <mergeCell ref="A9:A10"/>
    <mergeCell ref="B9:B10"/>
    <mergeCell ref="C9:E9"/>
    <mergeCell ref="F9:H9"/>
    <mergeCell ref="I76:K76"/>
    <mergeCell ref="D77:E77"/>
    <mergeCell ref="I77:K77"/>
    <mergeCell ref="I79:K79"/>
    <mergeCell ref="D80:E80"/>
    <mergeCell ref="I80:K80"/>
  </mergeCells>
  <pageMargins left="0.7" right="0.7" top="0.75" bottom="0.75" header="0.3" footer="0.3"/>
  <pageSetup paperSize="9" orientation="landscape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49"/>
  <sheetViews>
    <sheetView topLeftCell="A4" zoomScaleSheetLayoutView="66" workbookViewId="0">
      <selection activeCell="G8" sqref="G8:G9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370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 t="s">
        <v>433</v>
      </c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966" t="s">
        <v>320</v>
      </c>
      <c r="F8" s="968" t="s">
        <v>986</v>
      </c>
      <c r="G8" s="968" t="s">
        <v>987</v>
      </c>
    </row>
    <row r="9" spans="1:7" ht="18" customHeight="1" x14ac:dyDescent="0.2">
      <c r="A9" s="802"/>
      <c r="B9" s="802"/>
      <c r="C9" s="802"/>
      <c r="D9" s="802"/>
      <c r="E9" s="967"/>
      <c r="F9" s="969"/>
      <c r="G9" s="970"/>
    </row>
    <row r="10" spans="1:7" ht="20.100000000000001" customHeight="1" x14ac:dyDescent="0.25">
      <c r="A10" s="811" t="s">
        <v>886</v>
      </c>
      <c r="B10" s="811"/>
      <c r="C10" s="811"/>
      <c r="D10" s="811"/>
      <c r="E10" s="63">
        <v>269517.64</v>
      </c>
      <c r="F10" s="63">
        <v>287418.05</v>
      </c>
      <c r="G10" s="65">
        <v>483528.52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269517.64</v>
      </c>
      <c r="F42" s="5">
        <f>F10+F31+F32+F33+F34+F35+F36+F37+F38+F39+F40+F41</f>
        <v>287418.05</v>
      </c>
      <c r="G42" s="5">
        <f>G10+G31+G32+G33+G34+G35+G36+G37+G38+G39+G40+G41</f>
        <v>483528.52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269.51764000000003</v>
      </c>
      <c r="F43" s="5">
        <f>F42/1000</f>
        <v>287.41804999999999</v>
      </c>
      <c r="G43" s="5">
        <f>G42/1000</f>
        <v>483.52852000000001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4" firstPageNumber="0" orientation="portrait" horizontalDpi="300" verticalDpi="3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49"/>
  <sheetViews>
    <sheetView view="pageBreakPreview" topLeftCell="A4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371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49"/>
  <sheetViews>
    <sheetView view="pageBreakPreview" topLeftCell="A4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7" customHeight="1" x14ac:dyDescent="0.2">
      <c r="A3" s="756" t="s">
        <v>376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35"/>
  <sheetViews>
    <sheetView zoomScaleSheetLayoutView="66" workbookViewId="0">
      <selection activeCell="A14" sqref="A14:D14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349</v>
      </c>
      <c r="B3" s="731"/>
      <c r="C3" s="731"/>
      <c r="D3" s="731"/>
      <c r="E3" s="731"/>
      <c r="F3" s="731"/>
      <c r="G3" s="731"/>
    </row>
    <row r="4" spans="1:9" ht="62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9" customHeight="1" x14ac:dyDescent="0.25">
      <c r="A7" s="718"/>
      <c r="B7" s="718"/>
      <c r="C7" s="718"/>
      <c r="D7" s="718"/>
      <c r="E7" s="718"/>
      <c r="F7" s="718"/>
      <c r="G7" s="14"/>
    </row>
    <row r="8" spans="1:9" ht="15.75" hidden="1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hidden="1" x14ac:dyDescent="0.25">
      <c r="A9" s="3"/>
      <c r="B9" s="3"/>
      <c r="C9" s="3"/>
      <c r="D9" s="3"/>
      <c r="E9" s="3"/>
      <c r="F9" s="3"/>
      <c r="G9" s="14"/>
    </row>
    <row r="10" spans="1:9" ht="15.75" hidden="1" x14ac:dyDescent="0.25">
      <c r="A10" s="3"/>
      <c r="B10" s="3"/>
      <c r="C10" s="3"/>
      <c r="D10" s="3"/>
      <c r="E10" s="3"/>
      <c r="F10" s="3"/>
      <c r="G10" s="14"/>
    </row>
    <row r="11" spans="1:9" ht="15.75" hidden="1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25" t="s">
        <v>969</v>
      </c>
      <c r="F12" s="425" t="s">
        <v>975</v>
      </c>
      <c r="G12" s="425" t="s">
        <v>971</v>
      </c>
    </row>
    <row r="13" spans="1:9" ht="29.25" customHeight="1" x14ac:dyDescent="0.2">
      <c r="A13" s="743" t="s">
        <v>1047</v>
      </c>
      <c r="B13" s="744"/>
      <c r="C13" s="744"/>
      <c r="D13" s="744"/>
      <c r="E13" s="744"/>
      <c r="F13" s="744"/>
      <c r="G13" s="745"/>
    </row>
    <row r="14" spans="1:9" ht="55.5" customHeight="1" x14ac:dyDescent="0.2">
      <c r="A14" s="740" t="s">
        <v>1048</v>
      </c>
      <c r="B14" s="741"/>
      <c r="C14" s="741"/>
      <c r="D14" s="742"/>
      <c r="E14" s="229">
        <v>104700</v>
      </c>
      <c r="F14" s="229">
        <v>104700</v>
      </c>
      <c r="G14" s="229">
        <v>104700</v>
      </c>
    </row>
    <row r="15" spans="1:9" ht="16.5" customHeight="1" x14ac:dyDescent="0.2">
      <c r="A15" s="714" t="s">
        <v>2</v>
      </c>
      <c r="B15" s="714"/>
      <c r="C15" s="714"/>
      <c r="D15" s="714"/>
      <c r="E15" s="31">
        <f>SUM(E13:E14)</f>
        <v>104700</v>
      </c>
      <c r="F15" s="31">
        <f>SUM(F13:F14)</f>
        <v>104700</v>
      </c>
      <c r="G15" s="31">
        <f>SUM(G13:G14)</f>
        <v>104700</v>
      </c>
    </row>
    <row r="16" spans="1:9" ht="15.75" x14ac:dyDescent="0.2">
      <c r="A16" s="714" t="s">
        <v>3</v>
      </c>
      <c r="B16" s="714"/>
      <c r="C16" s="714"/>
      <c r="D16" s="714"/>
      <c r="E16" s="31">
        <f>E15/1000</f>
        <v>104.7</v>
      </c>
      <c r="F16" s="31">
        <f>F15/1000</f>
        <v>104.7</v>
      </c>
      <c r="G16" s="31">
        <f>G15/1000</f>
        <v>104.7</v>
      </c>
    </row>
    <row r="17" spans="1:8" ht="15.75" x14ac:dyDescent="0.2">
      <c r="A17" s="715" t="s">
        <v>399</v>
      </c>
      <c r="B17" s="716"/>
      <c r="C17" s="716"/>
      <c r="D17" s="717"/>
      <c r="E17" s="36"/>
      <c r="F17" s="36"/>
      <c r="G17" s="36"/>
      <c r="H17" s="8"/>
    </row>
    <row r="18" spans="1:8" ht="15.75" x14ac:dyDescent="0.2">
      <c r="A18" s="710" t="s">
        <v>400</v>
      </c>
      <c r="B18" s="711"/>
      <c r="C18" s="711"/>
      <c r="D18" s="712"/>
      <c r="E18" s="36">
        <v>85246.2</v>
      </c>
      <c r="F18" s="64">
        <v>85246.2</v>
      </c>
      <c r="G18" s="64">
        <v>85246.2</v>
      </c>
      <c r="H18" s="8"/>
    </row>
    <row r="19" spans="1:8" ht="15.75" x14ac:dyDescent="0.2">
      <c r="A19" s="710" t="s">
        <v>401</v>
      </c>
      <c r="B19" s="711"/>
      <c r="C19" s="711"/>
      <c r="D19" s="712"/>
      <c r="E19" s="36">
        <f>E15-E18</f>
        <v>19453.800000000003</v>
      </c>
      <c r="F19" s="64">
        <f t="shared" ref="F19:G19" si="0">F15-F18</f>
        <v>19453.800000000003</v>
      </c>
      <c r="G19" s="64">
        <f t="shared" si="0"/>
        <v>19453.800000000003</v>
      </c>
      <c r="H19" s="8"/>
    </row>
    <row r="20" spans="1:8" ht="15.75" x14ac:dyDescent="0.2">
      <c r="A20" s="710" t="s">
        <v>402</v>
      </c>
      <c r="B20" s="711"/>
      <c r="C20" s="711"/>
      <c r="D20" s="712"/>
      <c r="E20" s="36">
        <v>0</v>
      </c>
      <c r="F20" s="36"/>
      <c r="G20" s="36"/>
      <c r="H20" s="8"/>
    </row>
    <row r="21" spans="1:8" ht="15.75" x14ac:dyDescent="0.25">
      <c r="A21" s="3" t="s">
        <v>4</v>
      </c>
      <c r="B21" s="3"/>
      <c r="C21" s="27"/>
      <c r="D21" s="27"/>
      <c r="E21" s="3"/>
      <c r="F21" s="709" t="s">
        <v>436</v>
      </c>
      <c r="G21" s="709"/>
      <c r="H21" s="9"/>
    </row>
    <row r="22" spans="1:8" ht="15.75" x14ac:dyDescent="0.25">
      <c r="A22" s="3"/>
      <c r="B22" s="3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3"/>
      <c r="B23" s="3"/>
      <c r="C23" s="3"/>
      <c r="D23" s="3"/>
      <c r="E23" s="3"/>
      <c r="F23" s="3"/>
      <c r="G23" s="3"/>
      <c r="H23" s="9"/>
    </row>
    <row r="24" spans="1:8" ht="15.75" x14ac:dyDescent="0.25">
      <c r="A24" s="3" t="s">
        <v>7</v>
      </c>
      <c r="B24" s="3"/>
      <c r="C24" s="27"/>
      <c r="D24" s="27"/>
      <c r="E24" s="3"/>
      <c r="F24" s="709" t="s">
        <v>437</v>
      </c>
      <c r="G24" s="709"/>
      <c r="H24" s="9"/>
    </row>
    <row r="25" spans="1:8" ht="15.75" x14ac:dyDescent="0.25">
      <c r="A25" s="9"/>
      <c r="B25" s="9"/>
      <c r="C25" s="708" t="s">
        <v>5</v>
      </c>
      <c r="D25" s="708"/>
      <c r="E25" s="3"/>
      <c r="F25" s="708" t="s">
        <v>6</v>
      </c>
      <c r="G25" s="708"/>
    </row>
    <row r="26" spans="1:8" ht="15.75" x14ac:dyDescent="0.25">
      <c r="A26" s="9"/>
      <c r="B26" s="9"/>
      <c r="C26" s="9"/>
      <c r="D26" s="9"/>
      <c r="E26" s="9"/>
      <c r="F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" x14ac:dyDescent="0.2">
      <c r="A28" s="13"/>
      <c r="B28" s="13"/>
      <c r="C28" s="13"/>
      <c r="D28" s="13"/>
      <c r="E28" s="13"/>
      <c r="F28" s="13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A30" s="14"/>
      <c r="B30" s="14"/>
      <c r="C30" s="14"/>
      <c r="D30" s="14"/>
      <c r="E30" s="14"/>
      <c r="F30" s="14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F32" s="14"/>
    </row>
    <row r="33" spans="6:6" ht="15" x14ac:dyDescent="0.2">
      <c r="F33" s="14"/>
    </row>
    <row r="34" spans="6:6" ht="15" x14ac:dyDescent="0.2">
      <c r="F34" s="14"/>
    </row>
    <row r="35" spans="6:6" ht="15" x14ac:dyDescent="0.2">
      <c r="F35" s="14"/>
    </row>
  </sheetData>
  <sheetProtection selectLockedCells="1" selectUnlockedCells="1"/>
  <mergeCells count="22">
    <mergeCell ref="A13:G13"/>
    <mergeCell ref="C25:D25"/>
    <mergeCell ref="F25:G25"/>
    <mergeCell ref="A2:G2"/>
    <mergeCell ref="A3:G3"/>
    <mergeCell ref="A4:G4"/>
    <mergeCell ref="A5:G5"/>
    <mergeCell ref="A6:G6"/>
    <mergeCell ref="A7:F7"/>
    <mergeCell ref="F24:G24"/>
    <mergeCell ref="A8:F8"/>
    <mergeCell ref="A12:D12"/>
    <mergeCell ref="A15:D15"/>
    <mergeCell ref="A16:D16"/>
    <mergeCell ref="F21:G21"/>
    <mergeCell ref="C22:D22"/>
    <mergeCell ref="F22:G22"/>
    <mergeCell ref="A14:D14"/>
    <mergeCell ref="A17:D17"/>
    <mergeCell ref="A18:D18"/>
    <mergeCell ref="A19:D19"/>
    <mergeCell ref="A20:D20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49"/>
  <sheetViews>
    <sheetView view="pageBreakPreview" topLeftCell="A4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8.5" customHeight="1" x14ac:dyDescent="0.2">
      <c r="A3" s="756" t="s">
        <v>377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M19"/>
  <sheetViews>
    <sheetView view="pageBreakPreview" zoomScale="66" zoomScaleNormal="66" zoomScaleSheetLayoutView="66" workbookViewId="0">
      <selection activeCell="J43" sqref="J43"/>
    </sheetView>
  </sheetViews>
  <sheetFormatPr defaultRowHeight="15" x14ac:dyDescent="0.2"/>
  <cols>
    <col min="1" max="1" width="9.140625" style="14"/>
    <col min="2" max="2" width="19.7109375" style="14" customWidth="1"/>
    <col min="3" max="3" width="15.5703125" style="14" customWidth="1"/>
    <col min="4" max="4" width="6" style="14" customWidth="1"/>
    <col min="5" max="5" width="12.7109375" style="14" customWidth="1"/>
    <col min="6" max="6" width="11.5703125" style="14" customWidth="1"/>
    <col min="7" max="7" width="16.28515625" style="14" customWidth="1"/>
    <col min="8" max="8" width="13.7109375" style="14" customWidth="1"/>
    <col min="9" max="9" width="12.85546875" style="14" customWidth="1"/>
    <col min="10" max="10" width="13.140625" style="14" customWidth="1"/>
    <col min="11" max="11" width="10.7109375" style="14" customWidth="1"/>
    <col min="12" max="12" width="10.42578125" style="14" customWidth="1"/>
    <col min="13" max="13" width="13.7109375" style="14" customWidth="1"/>
  </cols>
  <sheetData>
    <row r="1" spans="1:13" ht="15.75" x14ac:dyDescent="0.25">
      <c r="A1" s="720" t="s">
        <v>0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</row>
    <row r="2" spans="1:13" ht="15.75" customHeight="1" x14ac:dyDescent="0.25">
      <c r="A2" s="718" t="s">
        <v>359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</row>
    <row r="3" spans="1:13" ht="40.5" customHeight="1" x14ac:dyDescent="0.25">
      <c r="A3" s="721"/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</row>
    <row r="4" spans="1:13" ht="15.75" customHeight="1" x14ac:dyDescent="0.2">
      <c r="A4" s="727" t="s">
        <v>1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</row>
    <row r="5" spans="1:13" ht="15.75" customHeight="1" x14ac:dyDescent="0.25">
      <c r="A5" s="718" t="s">
        <v>322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</row>
    <row r="6" spans="1:13" ht="15.75" customHeight="1" x14ac:dyDescent="0.25">
      <c r="A6" s="718"/>
      <c r="B6" s="718"/>
      <c r="C6" s="718"/>
      <c r="D6" s="718"/>
      <c r="E6" s="718"/>
      <c r="F6" s="718"/>
      <c r="G6" s="718"/>
      <c r="H6" s="718"/>
      <c r="I6" s="718"/>
      <c r="J6" s="718"/>
    </row>
    <row r="7" spans="1:13" ht="37.5" customHeight="1" x14ac:dyDescent="0.2">
      <c r="A7" s="772" t="s">
        <v>8</v>
      </c>
      <c r="B7" s="772"/>
      <c r="C7" s="773" t="s">
        <v>10</v>
      </c>
      <c r="D7" s="774" t="s">
        <v>11</v>
      </c>
      <c r="E7" s="767" t="s">
        <v>318</v>
      </c>
      <c r="F7" s="768"/>
      <c r="G7" s="769"/>
      <c r="H7" s="767" t="s">
        <v>319</v>
      </c>
      <c r="I7" s="768"/>
      <c r="J7" s="769"/>
      <c r="K7" s="767" t="s">
        <v>320</v>
      </c>
      <c r="L7" s="768"/>
      <c r="M7" s="769"/>
    </row>
    <row r="8" spans="1:13" ht="19.5" customHeight="1" x14ac:dyDescent="0.25">
      <c r="A8" s="772"/>
      <c r="B8" s="772"/>
      <c r="C8" s="773"/>
      <c r="D8" s="774"/>
      <c r="E8" s="26" t="s">
        <v>12</v>
      </c>
      <c r="F8" s="26" t="s">
        <v>13</v>
      </c>
      <c r="G8" s="26" t="s">
        <v>9</v>
      </c>
      <c r="H8" s="26" t="s">
        <v>12</v>
      </c>
      <c r="I8" s="26" t="s">
        <v>13</v>
      </c>
      <c r="J8" s="26" t="s">
        <v>9</v>
      </c>
      <c r="K8" s="26" t="s">
        <v>12</v>
      </c>
      <c r="L8" s="26" t="s">
        <v>13</v>
      </c>
      <c r="M8" s="26" t="s">
        <v>9</v>
      </c>
    </row>
    <row r="9" spans="1:13" ht="63" customHeight="1" x14ac:dyDescent="0.25">
      <c r="A9" s="919" t="s">
        <v>14</v>
      </c>
      <c r="B9" s="919"/>
      <c r="C9" s="21"/>
      <c r="D9" s="16" t="s">
        <v>15</v>
      </c>
      <c r="E9" s="22">
        <v>0</v>
      </c>
      <c r="F9" s="34">
        <v>0</v>
      </c>
      <c r="G9" s="22">
        <f>E9*F9</f>
        <v>0</v>
      </c>
      <c r="H9" s="22">
        <v>0</v>
      </c>
      <c r="I9" s="22">
        <v>0</v>
      </c>
      <c r="J9" s="22">
        <f>H9*I9</f>
        <v>0</v>
      </c>
      <c r="K9" s="22">
        <v>0</v>
      </c>
      <c r="L9" s="22">
        <v>0</v>
      </c>
      <c r="M9" s="22">
        <f>K9*L9</f>
        <v>0</v>
      </c>
    </row>
    <row r="10" spans="1:13" ht="57.75" customHeight="1" x14ac:dyDescent="0.25">
      <c r="A10" s="919" t="s">
        <v>16</v>
      </c>
      <c r="B10" s="919"/>
      <c r="C10" s="21"/>
      <c r="D10" s="16"/>
      <c r="E10" s="39">
        <v>0</v>
      </c>
      <c r="F10" s="34">
        <v>0</v>
      </c>
      <c r="G10" s="22">
        <f>E10*F10</f>
        <v>0</v>
      </c>
      <c r="H10" s="39">
        <v>0</v>
      </c>
      <c r="I10" s="22">
        <v>0</v>
      </c>
      <c r="J10" s="22">
        <f>H10*I10</f>
        <v>0</v>
      </c>
      <c r="K10" s="39">
        <v>0</v>
      </c>
      <c r="L10" s="22">
        <v>0</v>
      </c>
      <c r="M10" s="22">
        <f>K10*L10</f>
        <v>0</v>
      </c>
    </row>
    <row r="11" spans="1:13" ht="61.5" customHeight="1" x14ac:dyDescent="0.25">
      <c r="A11" s="919" t="s">
        <v>356</v>
      </c>
      <c r="B11" s="919"/>
      <c r="C11" s="21"/>
      <c r="D11" s="16" t="s">
        <v>17</v>
      </c>
      <c r="E11" s="39">
        <v>0</v>
      </c>
      <c r="F11" s="34">
        <v>0</v>
      </c>
      <c r="G11" s="22">
        <f>E11*F11</f>
        <v>0</v>
      </c>
      <c r="H11" s="39">
        <v>0</v>
      </c>
      <c r="I11" s="22">
        <v>0</v>
      </c>
      <c r="J11" s="22">
        <f>H11*I11</f>
        <v>0</v>
      </c>
      <c r="K11" s="39">
        <v>0</v>
      </c>
      <c r="L11" s="22">
        <v>0</v>
      </c>
      <c r="M11" s="22">
        <f>K11*L11</f>
        <v>0</v>
      </c>
    </row>
    <row r="12" spans="1:13" ht="54.75" customHeight="1" x14ac:dyDescent="0.25">
      <c r="A12" s="811" t="s">
        <v>18</v>
      </c>
      <c r="B12" s="811"/>
      <c r="C12" s="21"/>
      <c r="D12" s="16" t="s">
        <v>19</v>
      </c>
      <c r="E12" s="39">
        <v>0</v>
      </c>
      <c r="F12" s="34">
        <v>0</v>
      </c>
      <c r="G12" s="22">
        <f>E12*F12</f>
        <v>0</v>
      </c>
      <c r="H12" s="39">
        <v>0</v>
      </c>
      <c r="I12" s="22">
        <v>0</v>
      </c>
      <c r="J12" s="22">
        <f>H12*I12</f>
        <v>0</v>
      </c>
      <c r="K12" s="39">
        <v>0</v>
      </c>
      <c r="L12" s="22">
        <v>0</v>
      </c>
      <c r="M12" s="22">
        <f>K12*L12</f>
        <v>0</v>
      </c>
    </row>
    <row r="13" spans="1:13" ht="15.75" x14ac:dyDescent="0.2">
      <c r="A13" s="764" t="s">
        <v>2</v>
      </c>
      <c r="B13" s="765"/>
      <c r="C13" s="765"/>
      <c r="D13" s="766"/>
      <c r="E13" s="35" t="s">
        <v>21</v>
      </c>
      <c r="F13" s="35" t="s">
        <v>21</v>
      </c>
      <c r="G13" s="18">
        <f>G9+G10+G11+G12</f>
        <v>0</v>
      </c>
      <c r="H13" s="18"/>
      <c r="I13" s="18"/>
      <c r="J13" s="18">
        <f>J9+J10+J11+J12</f>
        <v>0</v>
      </c>
      <c r="K13" s="18"/>
      <c r="L13" s="18"/>
      <c r="M13" s="18">
        <f>M9+M10+M11+M12</f>
        <v>0</v>
      </c>
    </row>
    <row r="14" spans="1:13" ht="15.75" x14ac:dyDescent="0.2">
      <c r="A14" s="761" t="s">
        <v>3</v>
      </c>
      <c r="B14" s="762"/>
      <c r="C14" s="762"/>
      <c r="D14" s="763"/>
      <c r="E14" s="35" t="s">
        <v>21</v>
      </c>
      <c r="F14" s="35" t="s">
        <v>21</v>
      </c>
      <c r="G14" s="18">
        <f>G13/1000</f>
        <v>0</v>
      </c>
      <c r="H14" s="18"/>
      <c r="I14" s="18"/>
      <c r="J14" s="18">
        <f>J13/1000</f>
        <v>0</v>
      </c>
      <c r="K14" s="18"/>
      <c r="L14" s="18"/>
      <c r="M14" s="49">
        <f>M13/1000</f>
        <v>0</v>
      </c>
    </row>
    <row r="15" spans="1:13" ht="15.75" x14ac:dyDescent="0.25">
      <c r="A15" s="3"/>
      <c r="B15" s="27"/>
      <c r="C15" s="27"/>
      <c r="D15" s="3"/>
      <c r="E15" s="709"/>
      <c r="F15" s="709"/>
      <c r="G15" s="3"/>
      <c r="J15" s="38"/>
    </row>
    <row r="16" spans="1:13" ht="15.75" x14ac:dyDescent="0.25">
      <c r="A16" s="3"/>
      <c r="B16" s="708" t="s">
        <v>5</v>
      </c>
      <c r="C16" s="708"/>
      <c r="D16" s="3"/>
      <c r="E16" s="708" t="s">
        <v>6</v>
      </c>
      <c r="F16" s="708"/>
      <c r="G16" s="3"/>
      <c r="H16" s="708" t="s">
        <v>6</v>
      </c>
      <c r="I16" s="708"/>
      <c r="J16" s="37"/>
    </row>
    <row r="17" spans="1:10" ht="15.75" x14ac:dyDescent="0.25">
      <c r="A17" s="3"/>
      <c r="B17" s="3"/>
      <c r="C17" s="3"/>
      <c r="D17" s="3"/>
      <c r="E17" s="3"/>
      <c r="F17" s="3"/>
      <c r="G17" s="3"/>
      <c r="H17" s="732"/>
      <c r="I17" s="732"/>
      <c r="J17" s="38"/>
    </row>
    <row r="18" spans="1:10" ht="15.75" x14ac:dyDescent="0.25">
      <c r="A18" s="3"/>
      <c r="B18" s="27"/>
      <c r="C18" s="27"/>
      <c r="D18" s="3"/>
      <c r="E18" s="709"/>
      <c r="F18" s="709"/>
      <c r="G18" s="3"/>
      <c r="H18" s="13"/>
      <c r="I18" s="13"/>
    </row>
    <row r="19" spans="1:10" ht="15.75" x14ac:dyDescent="0.25">
      <c r="A19" s="9"/>
      <c r="B19" s="708" t="s">
        <v>5</v>
      </c>
      <c r="C19" s="708"/>
      <c r="D19" s="3"/>
      <c r="E19" s="708" t="s">
        <v>6</v>
      </c>
      <c r="F19" s="708"/>
      <c r="H19" s="727" t="s">
        <v>6</v>
      </c>
      <c r="I19" s="727"/>
    </row>
  </sheetData>
  <sheetProtection selectLockedCells="1" selectUnlockedCells="1"/>
  <mergeCells count="27">
    <mergeCell ref="H16:I16"/>
    <mergeCell ref="H17:I17"/>
    <mergeCell ref="E18:F18"/>
    <mergeCell ref="B19:C19"/>
    <mergeCell ref="E19:F19"/>
    <mergeCell ref="H19:I19"/>
    <mergeCell ref="A13:D13"/>
    <mergeCell ref="A14:D14"/>
    <mergeCell ref="E15:F15"/>
    <mergeCell ref="B16:C16"/>
    <mergeCell ref="E16:F16"/>
    <mergeCell ref="A9:B9"/>
    <mergeCell ref="A10:B10"/>
    <mergeCell ref="A11:B11"/>
    <mergeCell ref="A12:B12"/>
    <mergeCell ref="A7:B8"/>
    <mergeCell ref="C7:C8"/>
    <mergeCell ref="D7:D8"/>
    <mergeCell ref="E7:G7"/>
    <mergeCell ref="H7:J7"/>
    <mergeCell ref="K7:M7"/>
    <mergeCell ref="A6:J6"/>
    <mergeCell ref="A1:M1"/>
    <mergeCell ref="A2:M2"/>
    <mergeCell ref="A3:M3"/>
    <mergeCell ref="A4:M4"/>
    <mergeCell ref="A5:M5"/>
  </mergeCells>
  <printOptions horizontalCentered="1"/>
  <pageMargins left="0.51181102362204722" right="0.19685039370078741" top="0.51181102362204722" bottom="0.51181102362204722" header="0.51181102362204722" footer="0.51181102362204722"/>
  <pageSetup paperSize="9" scale="71" firstPageNumber="0" orientation="landscape" horizontalDpi="300" verticalDpi="30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H44"/>
  <sheetViews>
    <sheetView view="pageBreakPreview" zoomScale="66" zoomScaleSheetLayoutView="66" workbookViewId="0">
      <selection activeCell="R33" sqref="R33"/>
    </sheetView>
  </sheetViews>
  <sheetFormatPr defaultRowHeight="12.75" x14ac:dyDescent="0.2"/>
  <cols>
    <col min="5" max="5" width="19.28515625" customWidth="1"/>
    <col min="6" max="6" width="19.7109375" customWidth="1"/>
    <col min="7" max="7" width="17.85546875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customHeight="1" x14ac:dyDescent="0.25">
      <c r="A3" s="720" t="s">
        <v>321</v>
      </c>
      <c r="B3" s="720"/>
      <c r="C3" s="720"/>
      <c r="D3" s="720"/>
      <c r="E3" s="720"/>
      <c r="F3" s="720"/>
      <c r="G3" s="720"/>
    </row>
    <row r="4" spans="1:7" ht="49.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6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6" customHeight="1" x14ac:dyDescent="0.25">
      <c r="A13" s="707"/>
      <c r="B13" s="707"/>
      <c r="C13" s="707"/>
      <c r="D13" s="707"/>
      <c r="E13" s="22">
        <v>0</v>
      </c>
      <c r="F13" s="22">
        <v>0</v>
      </c>
      <c r="G13" s="22">
        <v>0</v>
      </c>
    </row>
    <row r="14" spans="1:7" ht="15.6" customHeight="1" x14ac:dyDescent="0.25">
      <c r="A14" s="707"/>
      <c r="B14" s="707"/>
      <c r="C14" s="707"/>
      <c r="D14" s="707"/>
      <c r="E14" s="22">
        <v>0</v>
      </c>
      <c r="F14" s="22">
        <v>0</v>
      </c>
      <c r="G14" s="22">
        <v>0</v>
      </c>
    </row>
    <row r="15" spans="1:7" ht="15.6" customHeight="1" x14ac:dyDescent="0.25">
      <c r="A15" s="707"/>
      <c r="B15" s="707"/>
      <c r="C15" s="707"/>
      <c r="D15" s="707"/>
      <c r="E15" s="22">
        <v>0</v>
      </c>
      <c r="F15" s="22">
        <v>0</v>
      </c>
      <c r="G15" s="22">
        <v>0</v>
      </c>
    </row>
    <row r="16" spans="1:7" ht="15.6" customHeight="1" x14ac:dyDescent="0.25">
      <c r="A16" s="707"/>
      <c r="B16" s="707"/>
      <c r="C16" s="707"/>
      <c r="D16" s="707"/>
      <c r="E16" s="22">
        <v>0</v>
      </c>
      <c r="F16" s="22">
        <v>0</v>
      </c>
      <c r="G16" s="22">
        <v>0</v>
      </c>
    </row>
    <row r="17" spans="1:8" ht="15.6" customHeight="1" x14ac:dyDescent="0.25">
      <c r="A17" s="707"/>
      <c r="B17" s="707"/>
      <c r="C17" s="707"/>
      <c r="D17" s="707"/>
      <c r="E17" s="22">
        <v>0</v>
      </c>
      <c r="F17" s="22">
        <v>0</v>
      </c>
      <c r="G17" s="22">
        <v>0</v>
      </c>
    </row>
    <row r="18" spans="1:8" ht="15.6" customHeight="1" x14ac:dyDescent="0.25">
      <c r="A18" s="707"/>
      <c r="B18" s="707"/>
      <c r="C18" s="707"/>
      <c r="D18" s="707"/>
      <c r="E18" s="22">
        <v>0</v>
      </c>
      <c r="F18" s="22">
        <v>0</v>
      </c>
      <c r="G18" s="22">
        <v>0</v>
      </c>
    </row>
    <row r="19" spans="1:8" ht="16.5" customHeight="1" x14ac:dyDescent="0.25">
      <c r="A19" s="722"/>
      <c r="B19" s="722"/>
      <c r="C19" s="722"/>
      <c r="D19" s="722"/>
      <c r="E19" s="22">
        <v>0</v>
      </c>
      <c r="F19" s="22">
        <v>0</v>
      </c>
      <c r="G19" s="22">
        <v>0</v>
      </c>
    </row>
    <row r="20" spans="1:8" ht="16.5" customHeight="1" x14ac:dyDescent="0.25">
      <c r="A20" s="722"/>
      <c r="B20" s="722"/>
      <c r="C20" s="722"/>
      <c r="D20" s="722"/>
      <c r="E20" s="22">
        <v>0</v>
      </c>
      <c r="F20" s="22">
        <v>0</v>
      </c>
      <c r="G20" s="22">
        <v>0</v>
      </c>
    </row>
    <row r="21" spans="1:8" ht="16.5" customHeight="1" x14ac:dyDescent="0.25">
      <c r="A21" s="722"/>
      <c r="B21" s="722"/>
      <c r="C21" s="722"/>
      <c r="D21" s="722"/>
      <c r="E21" s="22">
        <v>0</v>
      </c>
      <c r="F21" s="22">
        <v>0</v>
      </c>
      <c r="G21" s="22">
        <v>0</v>
      </c>
    </row>
    <row r="22" spans="1:8" ht="16.5" customHeight="1" x14ac:dyDescent="0.25">
      <c r="A22" s="722"/>
      <c r="B22" s="722"/>
      <c r="C22" s="722"/>
      <c r="D22" s="722"/>
      <c r="E22" s="22">
        <v>0</v>
      </c>
      <c r="F22" s="22">
        <v>0</v>
      </c>
      <c r="G22" s="22">
        <v>0</v>
      </c>
    </row>
    <row r="23" spans="1:8" ht="16.5" customHeight="1" x14ac:dyDescent="0.25">
      <c r="A23" s="722"/>
      <c r="B23" s="722"/>
      <c r="C23" s="722"/>
      <c r="D23" s="722"/>
      <c r="E23" s="22">
        <v>0</v>
      </c>
      <c r="F23" s="22">
        <v>0</v>
      </c>
      <c r="G23" s="22">
        <v>0</v>
      </c>
    </row>
    <row r="24" spans="1:8" ht="16.5" customHeight="1" x14ac:dyDescent="0.2">
      <c r="A24" s="714" t="s">
        <v>2</v>
      </c>
      <c r="B24" s="714"/>
      <c r="C24" s="714"/>
      <c r="D24" s="714"/>
      <c r="E24" s="5">
        <f>SUM(E13:E23)</f>
        <v>0</v>
      </c>
      <c r="F24" s="5">
        <f>SUM(F13:F23)</f>
        <v>0</v>
      </c>
      <c r="G24" s="5">
        <f>SUM(G13:G23)</f>
        <v>0</v>
      </c>
      <c r="H24" s="7"/>
    </row>
    <row r="25" spans="1:8" ht="15.75" x14ac:dyDescent="0.2">
      <c r="A25" s="714" t="s">
        <v>3</v>
      </c>
      <c r="B25" s="714"/>
      <c r="C25" s="714"/>
      <c r="D25" s="714"/>
      <c r="E25" s="5">
        <f>E24/1000</f>
        <v>0</v>
      </c>
      <c r="F25" s="5">
        <f>F24/1000</f>
        <v>0</v>
      </c>
      <c r="G25" s="5">
        <f>G24/1000</f>
        <v>0</v>
      </c>
      <c r="H25" s="8"/>
    </row>
    <row r="26" spans="1:8" ht="15.75" x14ac:dyDescent="0.25">
      <c r="A26" s="9"/>
      <c r="B26" s="9"/>
      <c r="C26" s="9"/>
      <c r="D26" s="9"/>
      <c r="E26" s="9"/>
      <c r="F26" s="9"/>
      <c r="G26" s="32"/>
      <c r="H26" s="10"/>
    </row>
    <row r="27" spans="1:8" ht="15.75" x14ac:dyDescent="0.25">
      <c r="A27" s="9"/>
      <c r="B27" s="9"/>
      <c r="C27" s="9"/>
      <c r="D27" s="9"/>
      <c r="E27" s="9"/>
      <c r="F27" s="9"/>
      <c r="G27" s="14"/>
    </row>
    <row r="28" spans="1:8" ht="15.75" x14ac:dyDescent="0.25">
      <c r="A28" s="9"/>
      <c r="B28" s="9"/>
      <c r="C28" s="9"/>
      <c r="D28" s="9"/>
      <c r="E28" s="9"/>
      <c r="F28" s="9"/>
      <c r="G28" s="14"/>
    </row>
    <row r="29" spans="1:8" ht="15.75" x14ac:dyDescent="0.25">
      <c r="A29" s="3" t="s">
        <v>4</v>
      </c>
      <c r="B29" s="3"/>
      <c r="C29" s="27"/>
      <c r="D29" s="27"/>
      <c r="E29" s="3"/>
      <c r="F29" s="709"/>
      <c r="G29" s="709"/>
      <c r="H29" s="9"/>
    </row>
    <row r="30" spans="1:8" ht="15.75" x14ac:dyDescent="0.25">
      <c r="A30" s="3"/>
      <c r="B30" s="3"/>
      <c r="C30" s="708" t="s">
        <v>5</v>
      </c>
      <c r="D30" s="708"/>
      <c r="E30" s="3"/>
      <c r="F30" s="708" t="s">
        <v>6</v>
      </c>
      <c r="G30" s="708"/>
      <c r="H30" s="9"/>
    </row>
    <row r="31" spans="1:8" ht="15.75" x14ac:dyDescent="0.25">
      <c r="A31" s="3"/>
      <c r="B31" s="3"/>
      <c r="C31" s="3"/>
      <c r="D31" s="3"/>
      <c r="E31" s="3"/>
      <c r="F31" s="3"/>
      <c r="G31" s="3"/>
      <c r="H31" s="9"/>
    </row>
    <row r="32" spans="1:8" ht="15.75" x14ac:dyDescent="0.25">
      <c r="A32" s="3" t="s">
        <v>7</v>
      </c>
      <c r="B32" s="3"/>
      <c r="C32" s="27"/>
      <c r="D32" s="27"/>
      <c r="E32" s="3"/>
      <c r="F32" s="709"/>
      <c r="G32" s="709"/>
      <c r="H32" s="9"/>
    </row>
    <row r="33" spans="1:8" ht="15.75" x14ac:dyDescent="0.25">
      <c r="A33" s="9"/>
      <c r="B33" s="9"/>
      <c r="C33" s="708" t="s">
        <v>5</v>
      </c>
      <c r="D33" s="708"/>
      <c r="E33" s="3"/>
      <c r="F33" s="708" t="s">
        <v>6</v>
      </c>
      <c r="G33" s="708"/>
      <c r="H33" s="9"/>
    </row>
    <row r="34" spans="1:8" ht="15.75" x14ac:dyDescent="0.25">
      <c r="A34" s="9"/>
      <c r="B34" s="9"/>
      <c r="C34" s="9"/>
      <c r="D34" s="9"/>
      <c r="E34" s="9"/>
      <c r="F34" s="9"/>
    </row>
    <row r="35" spans="1:8" ht="15.75" x14ac:dyDescent="0.25">
      <c r="A35" s="9"/>
      <c r="B35" s="9"/>
      <c r="C35" s="9"/>
      <c r="D35" s="9"/>
      <c r="E35" s="9"/>
      <c r="F35" s="9"/>
    </row>
    <row r="36" spans="1:8" ht="15.75" x14ac:dyDescent="0.25">
      <c r="A36" s="9"/>
      <c r="B36" s="9"/>
      <c r="C36" s="9"/>
      <c r="D36" s="9"/>
      <c r="E36" s="9"/>
      <c r="F36" s="9"/>
    </row>
    <row r="37" spans="1:8" ht="15" x14ac:dyDescent="0.2">
      <c r="A37" s="13"/>
      <c r="B37" s="13"/>
      <c r="C37" s="13"/>
      <c r="D37" s="13"/>
      <c r="E37" s="13"/>
      <c r="F37" s="13"/>
    </row>
    <row r="38" spans="1:8" ht="15" x14ac:dyDescent="0.2">
      <c r="A38" s="14"/>
      <c r="B38" s="14"/>
      <c r="C38" s="14"/>
      <c r="D38" s="14"/>
      <c r="E38" s="14"/>
      <c r="F38" s="14"/>
    </row>
    <row r="39" spans="1:8" ht="15" x14ac:dyDescent="0.2">
      <c r="A39" s="14"/>
      <c r="B39" s="14"/>
      <c r="C39" s="14"/>
      <c r="D39" s="14"/>
      <c r="E39" s="14"/>
      <c r="F39" s="14"/>
    </row>
    <row r="40" spans="1:8" ht="15" x14ac:dyDescent="0.2">
      <c r="A40" s="14"/>
      <c r="B40" s="14"/>
      <c r="C40" s="14"/>
      <c r="D40" s="14"/>
      <c r="E40" s="14"/>
      <c r="F40" s="14"/>
    </row>
    <row r="41" spans="1:8" ht="15" x14ac:dyDescent="0.2">
      <c r="F41" s="14"/>
    </row>
    <row r="42" spans="1:8" ht="15" x14ac:dyDescent="0.2">
      <c r="F42" s="14"/>
    </row>
    <row r="43" spans="1:8" ht="15" x14ac:dyDescent="0.2">
      <c r="F43" s="14"/>
    </row>
    <row r="44" spans="1:8" ht="15" x14ac:dyDescent="0.2">
      <c r="F44" s="14"/>
    </row>
  </sheetData>
  <sheetProtection selectLockedCells="1" selectUnlockedCells="1"/>
  <mergeCells count="27">
    <mergeCell ref="A21:D21"/>
    <mergeCell ref="A22:D22"/>
    <mergeCell ref="F32:G32"/>
    <mergeCell ref="C33:D33"/>
    <mergeCell ref="F33:G33"/>
    <mergeCell ref="A23:D23"/>
    <mergeCell ref="A24:D24"/>
    <mergeCell ref="A25:D25"/>
    <mergeCell ref="F29:G29"/>
    <mergeCell ref="C30:D30"/>
    <mergeCell ref="F30:G30"/>
    <mergeCell ref="A18:D18"/>
    <mergeCell ref="A19:D19"/>
    <mergeCell ref="A20:D20"/>
    <mergeCell ref="A8:F8"/>
    <mergeCell ref="A12:D12"/>
    <mergeCell ref="A13:D13"/>
    <mergeCell ref="A14:D14"/>
    <mergeCell ref="A15:D15"/>
    <mergeCell ref="A16:D16"/>
    <mergeCell ref="A17:D17"/>
    <mergeCell ref="A7:F7"/>
    <mergeCell ref="A2:G2"/>
    <mergeCell ref="A3:G3"/>
    <mergeCell ref="A4:G4"/>
    <mergeCell ref="A5:G5"/>
    <mergeCell ref="A6:G6"/>
  </mergeCells>
  <printOptions horizontalCentered="1"/>
  <pageMargins left="0.78749999999999998" right="0.39374999999999999" top="0.98402777777777772" bottom="0.98402777777777772" header="0.51180555555555551" footer="0.51180555555555551"/>
  <pageSetup paperSize="9" scale="89" firstPageNumber="0" orientation="portrait" horizontalDpi="300" verticalDpi="3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H39"/>
  <sheetViews>
    <sheetView view="pageBreakPreview" zoomScale="66" zoomScaleSheetLayoutView="66" workbookViewId="0">
      <selection activeCell="A21" sqref="A21:IV24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344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/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75" x14ac:dyDescent="0.25">
      <c r="A13" s="723" t="s">
        <v>373</v>
      </c>
      <c r="B13" s="724"/>
      <c r="C13" s="724"/>
      <c r="D13" s="725"/>
      <c r="E13" s="22">
        <v>0</v>
      </c>
      <c r="F13" s="22">
        <v>0</v>
      </c>
      <c r="G13" s="22">
        <v>0</v>
      </c>
    </row>
    <row r="14" spans="1:7" ht="15.75" x14ac:dyDescent="0.25">
      <c r="A14" s="723" t="s">
        <v>137</v>
      </c>
      <c r="B14" s="724"/>
      <c r="C14" s="724"/>
      <c r="D14" s="725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0</v>
      </c>
      <c r="F19" s="5">
        <f>SUM(F13:F18)</f>
        <v>0</v>
      </c>
      <c r="G19" s="5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0</v>
      </c>
      <c r="F20" s="5">
        <f>F19/1000</f>
        <v>0</v>
      </c>
      <c r="G20" s="5">
        <f>G19/1000</f>
        <v>0</v>
      </c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9"/>
      <c r="B22" s="9"/>
      <c r="C22" s="9"/>
      <c r="D22" s="9"/>
      <c r="E22" s="9"/>
      <c r="F22" s="9"/>
      <c r="G22" s="14"/>
    </row>
    <row r="23" spans="1:8" ht="15.75" x14ac:dyDescent="0.25">
      <c r="A23" s="9"/>
      <c r="B23" s="9"/>
      <c r="C23" s="9"/>
      <c r="D23" s="9"/>
      <c r="E23" s="9"/>
      <c r="F23" s="9"/>
      <c r="G23" s="14"/>
    </row>
    <row r="24" spans="1:8" ht="15.75" x14ac:dyDescent="0.25">
      <c r="A24" s="3" t="s">
        <v>4</v>
      </c>
      <c r="B24" s="3"/>
      <c r="C24" s="27"/>
      <c r="D24" s="27"/>
      <c r="E24" s="3"/>
      <c r="F24" s="709"/>
      <c r="G24" s="709"/>
      <c r="H24" s="9"/>
    </row>
    <row r="25" spans="1:8" ht="15.75" x14ac:dyDescent="0.25">
      <c r="A25" s="3"/>
      <c r="B25" s="3"/>
      <c r="C25" s="708" t="s">
        <v>5</v>
      </c>
      <c r="D25" s="708"/>
      <c r="E25" s="3"/>
      <c r="F25" s="708" t="s">
        <v>6</v>
      </c>
      <c r="G25" s="708"/>
      <c r="H25" s="9"/>
    </row>
    <row r="26" spans="1:8" ht="15.75" x14ac:dyDescent="0.25">
      <c r="A26" s="3"/>
      <c r="B26" s="3"/>
      <c r="C26" s="3"/>
      <c r="D26" s="3"/>
      <c r="E26" s="3"/>
      <c r="F26" s="3"/>
      <c r="G26" s="3"/>
      <c r="H26" s="9"/>
    </row>
    <row r="27" spans="1:8" ht="15.75" x14ac:dyDescent="0.25">
      <c r="A27" s="3" t="s">
        <v>7</v>
      </c>
      <c r="B27" s="3"/>
      <c r="C27" s="27"/>
      <c r="D27" s="27"/>
      <c r="E27" s="3"/>
      <c r="F27" s="709"/>
      <c r="G27" s="709"/>
      <c r="H27" s="9"/>
    </row>
    <row r="28" spans="1:8" ht="15.75" x14ac:dyDescent="0.25">
      <c r="A28" s="9"/>
      <c r="B28" s="9"/>
      <c r="C28" s="708" t="s">
        <v>5</v>
      </c>
      <c r="D28" s="708"/>
      <c r="E28" s="3"/>
      <c r="F28" s="708" t="s">
        <v>6</v>
      </c>
      <c r="G28" s="708"/>
      <c r="H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.75" x14ac:dyDescent="0.25">
      <c r="A30" s="9"/>
      <c r="B30" s="9"/>
      <c r="C30" s="9"/>
      <c r="D30" s="9"/>
      <c r="E30" s="9"/>
      <c r="F30" s="9"/>
    </row>
    <row r="31" spans="1:8" ht="15.75" x14ac:dyDescent="0.25">
      <c r="A31" s="9"/>
      <c r="B31" s="9"/>
      <c r="C31" s="9"/>
      <c r="D31" s="9"/>
      <c r="E31" s="9"/>
      <c r="F31" s="9"/>
    </row>
    <row r="32" spans="1:8" ht="15" x14ac:dyDescent="0.2">
      <c r="A32" s="13"/>
      <c r="B32" s="13"/>
      <c r="C32" s="13"/>
      <c r="D32" s="13"/>
      <c r="E32" s="13"/>
      <c r="F32" s="13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A34" s="14"/>
      <c r="B34" s="14"/>
      <c r="C34" s="14"/>
      <c r="D34" s="14"/>
      <c r="E34" s="14"/>
      <c r="F34" s="14"/>
    </row>
    <row r="35" spans="1:6" ht="15" x14ac:dyDescent="0.2">
      <c r="A35" s="14"/>
      <c r="B35" s="14"/>
      <c r="C35" s="14"/>
      <c r="D35" s="14"/>
      <c r="E35" s="14"/>
      <c r="F35" s="14"/>
    </row>
    <row r="36" spans="1:6" ht="15" x14ac:dyDescent="0.2">
      <c r="F36" s="14"/>
    </row>
    <row r="37" spans="1:6" ht="15" x14ac:dyDescent="0.2">
      <c r="F37" s="14"/>
    </row>
    <row r="38" spans="1:6" ht="15" x14ac:dyDescent="0.2">
      <c r="F38" s="14"/>
    </row>
    <row r="39" spans="1:6" ht="15" x14ac:dyDescent="0.2">
      <c r="F39" s="14"/>
    </row>
  </sheetData>
  <sheetProtection selectLockedCells="1" selectUnlockedCells="1"/>
  <mergeCells count="22">
    <mergeCell ref="C28:D28"/>
    <mergeCell ref="F28:G28"/>
    <mergeCell ref="A17:D17"/>
    <mergeCell ref="A18:D18"/>
    <mergeCell ref="A19:D19"/>
    <mergeCell ref="A20:D20"/>
    <mergeCell ref="F24:G24"/>
    <mergeCell ref="C25:D25"/>
    <mergeCell ref="F25:G25"/>
    <mergeCell ref="F27:G27"/>
    <mergeCell ref="A12:D12"/>
    <mergeCell ref="A13:D13"/>
    <mergeCell ref="A14:D14"/>
    <mergeCell ref="A15:D15"/>
    <mergeCell ref="A16:D16"/>
    <mergeCell ref="A8:F8"/>
    <mergeCell ref="A2:G2"/>
    <mergeCell ref="A3:G3"/>
    <mergeCell ref="A4:G4"/>
    <mergeCell ref="A5:G5"/>
    <mergeCell ref="A6:G6"/>
    <mergeCell ref="A7:F7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H35"/>
  <sheetViews>
    <sheetView view="pageBreakPreview" zoomScale="66" zoomScaleSheetLayoutView="66" workbookViewId="0">
      <selection activeCell="A21" sqref="A21:IV24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374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/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75" x14ac:dyDescent="0.25">
      <c r="A13" s="723"/>
      <c r="B13" s="724"/>
      <c r="C13" s="724"/>
      <c r="D13" s="725"/>
      <c r="E13" s="22">
        <v>0</v>
      </c>
      <c r="F13" s="22">
        <v>0</v>
      </c>
      <c r="G13" s="22">
        <v>0</v>
      </c>
    </row>
    <row r="14" spans="1:7" ht="15.75" x14ac:dyDescent="0.25">
      <c r="A14" s="723"/>
      <c r="B14" s="724"/>
      <c r="C14" s="724"/>
      <c r="D14" s="725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0</v>
      </c>
      <c r="F19" s="5">
        <f>SUM(F13:F18)</f>
        <v>0</v>
      </c>
      <c r="G19" s="5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0</v>
      </c>
      <c r="F20" s="5">
        <f>F19/1000</f>
        <v>0</v>
      </c>
      <c r="G20" s="5">
        <f>G19/1000</f>
        <v>0</v>
      </c>
    </row>
    <row r="21" spans="1:8" ht="15.75" x14ac:dyDescent="0.25">
      <c r="A21" s="3"/>
      <c r="B21" s="3"/>
      <c r="C21" s="708" t="s">
        <v>5</v>
      </c>
      <c r="D21" s="708"/>
      <c r="E21" s="3"/>
      <c r="F21" s="708" t="s">
        <v>6</v>
      </c>
      <c r="G21" s="708"/>
      <c r="H21" s="9"/>
    </row>
    <row r="22" spans="1:8" ht="15.75" x14ac:dyDescent="0.25">
      <c r="A22" s="3"/>
      <c r="B22" s="3"/>
      <c r="C22" s="3"/>
      <c r="D22" s="3"/>
      <c r="E22" s="3"/>
      <c r="F22" s="3"/>
      <c r="G22" s="3"/>
      <c r="H22" s="9"/>
    </row>
    <row r="23" spans="1:8" ht="15.75" x14ac:dyDescent="0.25">
      <c r="A23" s="3" t="s">
        <v>7</v>
      </c>
      <c r="B23" s="3"/>
      <c r="C23" s="27"/>
      <c r="D23" s="27"/>
      <c r="E23" s="3"/>
      <c r="F23" s="709"/>
      <c r="G23" s="709"/>
      <c r="H23" s="9"/>
    </row>
    <row r="24" spans="1:8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H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.75" x14ac:dyDescent="0.25">
      <c r="A26" s="9"/>
      <c r="B26" s="9"/>
      <c r="C26" s="9"/>
      <c r="D26" s="9"/>
      <c r="E26" s="9"/>
      <c r="F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" x14ac:dyDescent="0.2">
      <c r="A28" s="13"/>
      <c r="B28" s="13"/>
      <c r="C28" s="13"/>
      <c r="D28" s="13"/>
      <c r="E28" s="13"/>
      <c r="F28" s="13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A30" s="14"/>
      <c r="B30" s="14"/>
      <c r="C30" s="14"/>
      <c r="D30" s="14"/>
      <c r="E30" s="14"/>
      <c r="F30" s="14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F32" s="14"/>
    </row>
    <row r="33" spans="6:6" ht="15" x14ac:dyDescent="0.2">
      <c r="F33" s="14"/>
    </row>
    <row r="34" spans="6:6" ht="15" x14ac:dyDescent="0.2">
      <c r="F34" s="14"/>
    </row>
    <row r="35" spans="6:6" ht="15" x14ac:dyDescent="0.2">
      <c r="F35" s="14"/>
    </row>
  </sheetData>
  <sheetProtection selectLockedCells="1" selectUnlockedCells="1"/>
  <mergeCells count="21">
    <mergeCell ref="F23:G23"/>
    <mergeCell ref="C24:D24"/>
    <mergeCell ref="F24:G24"/>
    <mergeCell ref="A17:D17"/>
    <mergeCell ref="A18:D18"/>
    <mergeCell ref="A19:D19"/>
    <mergeCell ref="A20:D20"/>
    <mergeCell ref="C21:D21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H35"/>
  <sheetViews>
    <sheetView view="pageBreakPreview" zoomScale="66" zoomScaleSheetLayoutView="66" workbookViewId="0">
      <selection activeCell="A21" sqref="A21:IV24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345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/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75" x14ac:dyDescent="0.25">
      <c r="A13" s="722"/>
      <c r="B13" s="722"/>
      <c r="C13" s="722"/>
      <c r="D13" s="722"/>
      <c r="E13" s="22">
        <v>0</v>
      </c>
      <c r="F13" s="22">
        <v>0</v>
      </c>
      <c r="G13" s="22">
        <v>0</v>
      </c>
    </row>
    <row r="14" spans="1:7" ht="15.75" x14ac:dyDescent="0.25">
      <c r="A14" s="722"/>
      <c r="B14" s="722"/>
      <c r="C14" s="722"/>
      <c r="D14" s="722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0</v>
      </c>
      <c r="F19" s="5">
        <f>SUM(F13:F18)</f>
        <v>0</v>
      </c>
      <c r="G19" s="5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0</v>
      </c>
      <c r="F20" s="5">
        <f>F19/1000</f>
        <v>0</v>
      </c>
      <c r="G20" s="5">
        <f>G19/1000</f>
        <v>0</v>
      </c>
    </row>
    <row r="21" spans="1:8" ht="15.75" x14ac:dyDescent="0.25">
      <c r="A21" s="3"/>
      <c r="B21" s="3"/>
      <c r="C21" s="708" t="s">
        <v>5</v>
      </c>
      <c r="D21" s="708"/>
      <c r="E21" s="3"/>
      <c r="F21" s="708" t="s">
        <v>6</v>
      </c>
      <c r="G21" s="708"/>
      <c r="H21" s="9"/>
    </row>
    <row r="22" spans="1:8" ht="15.75" x14ac:dyDescent="0.25">
      <c r="A22" s="3"/>
      <c r="B22" s="3"/>
      <c r="C22" s="3"/>
      <c r="D22" s="3"/>
      <c r="E22" s="3"/>
      <c r="F22" s="3"/>
      <c r="G22" s="3"/>
      <c r="H22" s="9"/>
    </row>
    <row r="23" spans="1:8" ht="15.75" x14ac:dyDescent="0.25">
      <c r="A23" s="3" t="s">
        <v>7</v>
      </c>
      <c r="B23" s="3"/>
      <c r="C23" s="27"/>
      <c r="D23" s="27"/>
      <c r="E23" s="3"/>
      <c r="F23" s="709"/>
      <c r="G23" s="709"/>
      <c r="H23" s="9"/>
    </row>
    <row r="24" spans="1:8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H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.75" x14ac:dyDescent="0.25">
      <c r="A26" s="9"/>
      <c r="B26" s="9"/>
      <c r="C26" s="9"/>
      <c r="D26" s="9"/>
      <c r="E26" s="9"/>
      <c r="F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" x14ac:dyDescent="0.2">
      <c r="A28" s="13"/>
      <c r="B28" s="13"/>
      <c r="C28" s="13"/>
      <c r="D28" s="13"/>
      <c r="E28" s="13"/>
      <c r="F28" s="13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A30" s="14"/>
      <c r="B30" s="14"/>
      <c r="C30" s="14"/>
      <c r="D30" s="14"/>
      <c r="E30" s="14"/>
      <c r="F30" s="14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F32" s="14"/>
    </row>
    <row r="33" spans="6:6" ht="15" x14ac:dyDescent="0.2">
      <c r="F33" s="14"/>
    </row>
    <row r="34" spans="6:6" ht="15" x14ac:dyDescent="0.2">
      <c r="F34" s="14"/>
    </row>
    <row r="35" spans="6:6" ht="15" x14ac:dyDescent="0.2">
      <c r="F35" s="14"/>
    </row>
  </sheetData>
  <sheetProtection selectLockedCells="1" selectUnlockedCells="1"/>
  <mergeCells count="21">
    <mergeCell ref="F23:G23"/>
    <mergeCell ref="C24:D24"/>
    <mergeCell ref="F24:G24"/>
    <mergeCell ref="A17:D17"/>
    <mergeCell ref="A18:D18"/>
    <mergeCell ref="A19:D19"/>
    <mergeCell ref="A20:D20"/>
    <mergeCell ref="C21:D21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346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4.7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4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4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4.7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C22:D22"/>
    <mergeCell ref="F22:G22"/>
    <mergeCell ref="A17:D17"/>
    <mergeCell ref="A18:D18"/>
    <mergeCell ref="C19:D19"/>
    <mergeCell ref="F19:G19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347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7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7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7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9.2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C22:D22"/>
    <mergeCell ref="F22:G22"/>
    <mergeCell ref="A17:D17"/>
    <mergeCell ref="A18:D18"/>
    <mergeCell ref="C19:D19"/>
    <mergeCell ref="F19:G19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348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1.7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1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1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5.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C22:D22"/>
    <mergeCell ref="F22:G22"/>
    <mergeCell ref="A17:D17"/>
    <mergeCell ref="A18:D18"/>
    <mergeCell ref="C19:D19"/>
    <mergeCell ref="F19:G19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345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4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4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4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0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C22:D22"/>
    <mergeCell ref="F22:G22"/>
    <mergeCell ref="A17:D17"/>
    <mergeCell ref="A18:D18"/>
    <mergeCell ref="C19:D19"/>
    <mergeCell ref="F19:G19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37"/>
  <sheetViews>
    <sheetView topLeftCell="A3" zoomScaleSheetLayoutView="66" workbookViewId="0">
      <selection activeCell="E15" sqref="E15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350</v>
      </c>
      <c r="B3" s="731"/>
      <c r="C3" s="731"/>
      <c r="D3" s="731"/>
      <c r="E3" s="731"/>
      <c r="F3" s="731"/>
      <c r="G3" s="731"/>
    </row>
    <row r="4" spans="1:9" ht="49.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16.5" hidden="1" customHeight="1" x14ac:dyDescent="0.25">
      <c r="A7" s="718"/>
      <c r="B7" s="718"/>
      <c r="C7" s="718"/>
      <c r="D7" s="718"/>
      <c r="E7" s="718"/>
      <c r="F7" s="718"/>
      <c r="G7" s="14"/>
    </row>
    <row r="8" spans="1:9" ht="15.75" hidden="1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hidden="1" x14ac:dyDescent="0.25">
      <c r="A9" s="3"/>
      <c r="B9" s="3"/>
      <c r="C9" s="3"/>
      <c r="D9" s="3"/>
      <c r="E9" s="3"/>
      <c r="F9" s="3"/>
      <c r="G9" s="14"/>
    </row>
    <row r="10" spans="1:9" ht="15.75" hidden="1" x14ac:dyDescent="0.25">
      <c r="A10" s="3"/>
      <c r="B10" s="3"/>
      <c r="C10" s="3"/>
      <c r="D10" s="3"/>
      <c r="E10" s="3"/>
      <c r="F10" s="3"/>
      <c r="G10" s="14"/>
    </row>
    <row r="11" spans="1:9" ht="15.75" hidden="1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25" t="s">
        <v>969</v>
      </c>
      <c r="F12" s="425" t="s">
        <v>970</v>
      </c>
      <c r="G12" s="425" t="s">
        <v>971</v>
      </c>
    </row>
    <row r="13" spans="1:9" ht="47.25" customHeight="1" x14ac:dyDescent="0.2">
      <c r="A13" s="746" t="s">
        <v>1046</v>
      </c>
      <c r="B13" s="747"/>
      <c r="C13" s="747"/>
      <c r="D13" s="748"/>
      <c r="E13" s="33">
        <v>130535.54</v>
      </c>
      <c r="F13" s="33">
        <v>130535.54</v>
      </c>
      <c r="G13" s="33">
        <v>130535.54</v>
      </c>
    </row>
    <row r="14" spans="1:9" ht="49.5" customHeight="1" x14ac:dyDescent="0.2">
      <c r="A14" s="746" t="s">
        <v>689</v>
      </c>
      <c r="B14" s="747"/>
      <c r="C14" s="747"/>
      <c r="D14" s="748"/>
      <c r="E14" s="33">
        <v>27404.65</v>
      </c>
      <c r="F14" s="33">
        <v>27404.65</v>
      </c>
      <c r="G14" s="33">
        <v>27404.65</v>
      </c>
    </row>
    <row r="15" spans="1:9" ht="50.25" customHeight="1" x14ac:dyDescent="0.2">
      <c r="A15" s="746" t="s">
        <v>590</v>
      </c>
      <c r="B15" s="747"/>
      <c r="C15" s="747"/>
      <c r="D15" s="748"/>
      <c r="E15" s="33">
        <v>15270</v>
      </c>
      <c r="F15" s="33">
        <v>15270</v>
      </c>
      <c r="G15" s="33">
        <v>15270</v>
      </c>
    </row>
    <row r="16" spans="1:9" ht="44.25" customHeight="1" x14ac:dyDescent="0.2">
      <c r="A16" s="746" t="s">
        <v>690</v>
      </c>
      <c r="B16" s="747"/>
      <c r="C16" s="747"/>
      <c r="D16" s="748"/>
      <c r="E16" s="422">
        <v>74009.259999999995</v>
      </c>
      <c r="F16" s="422">
        <v>74009.259999999995</v>
      </c>
      <c r="G16" s="422">
        <v>74009.259999999995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247219.45</v>
      </c>
      <c r="F17" s="31">
        <f>SUM(F13:F16)</f>
        <v>247219.45</v>
      </c>
      <c r="G17" s="31">
        <f>SUM(G13:G16)</f>
        <v>247219.45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247.21945000000002</v>
      </c>
      <c r="F18" s="31">
        <f>F17/1000</f>
        <v>247.21945000000002</v>
      </c>
      <c r="G18" s="31">
        <f>G17/1000</f>
        <v>247.21945000000002</v>
      </c>
    </row>
    <row r="19" spans="1:8" ht="15.75" x14ac:dyDescent="0.2">
      <c r="A19" s="715" t="s">
        <v>399</v>
      </c>
      <c r="B19" s="716"/>
      <c r="C19" s="716"/>
      <c r="D19" s="717"/>
      <c r="E19" s="36"/>
      <c r="F19" s="36"/>
      <c r="G19" s="36"/>
      <c r="H19" s="8"/>
    </row>
    <row r="20" spans="1:8" ht="15.75" x14ac:dyDescent="0.2">
      <c r="A20" s="710" t="s">
        <v>400</v>
      </c>
      <c r="B20" s="711"/>
      <c r="C20" s="711"/>
      <c r="D20" s="712"/>
      <c r="E20" s="36">
        <v>228541.07</v>
      </c>
      <c r="F20" s="64">
        <v>228541.07</v>
      </c>
      <c r="G20" s="64">
        <v>228541.07</v>
      </c>
      <c r="H20" s="8"/>
    </row>
    <row r="21" spans="1:8" ht="15.75" x14ac:dyDescent="0.2">
      <c r="A21" s="710" t="s">
        <v>401</v>
      </c>
      <c r="B21" s="711"/>
      <c r="C21" s="711"/>
      <c r="D21" s="712"/>
      <c r="E21" s="36">
        <f>E17-E20</f>
        <v>18678.380000000005</v>
      </c>
      <c r="F21" s="64">
        <f t="shared" ref="F21:G21" si="0">F17-F20</f>
        <v>18678.380000000005</v>
      </c>
      <c r="G21" s="64">
        <f t="shared" si="0"/>
        <v>18678.380000000005</v>
      </c>
      <c r="H21" s="8"/>
    </row>
    <row r="22" spans="1:8" ht="15.75" x14ac:dyDescent="0.2">
      <c r="A22" s="710" t="s">
        <v>402</v>
      </c>
      <c r="B22" s="711"/>
      <c r="C22" s="711"/>
      <c r="D22" s="712"/>
      <c r="E22" s="36">
        <v>0</v>
      </c>
      <c r="F22" s="36">
        <v>0</v>
      </c>
      <c r="G22" s="36">
        <v>0</v>
      </c>
      <c r="H22" s="8"/>
    </row>
    <row r="23" spans="1:8" ht="15.75" x14ac:dyDescent="0.25">
      <c r="A23" s="3" t="s">
        <v>4</v>
      </c>
      <c r="B23" s="3"/>
      <c r="C23" s="27"/>
      <c r="D23" s="27"/>
      <c r="E23" s="3"/>
      <c r="F23" s="709" t="s">
        <v>436</v>
      </c>
      <c r="G23" s="709"/>
      <c r="H23" s="9"/>
    </row>
    <row r="24" spans="1:8" ht="15.75" x14ac:dyDescent="0.25">
      <c r="A24" s="3"/>
      <c r="B24" s="3"/>
      <c r="C24" s="708" t="s">
        <v>5</v>
      </c>
      <c r="D24" s="708"/>
      <c r="E24" s="3"/>
      <c r="F24" s="708" t="s">
        <v>6</v>
      </c>
      <c r="G24" s="708"/>
      <c r="H24" s="9"/>
    </row>
    <row r="25" spans="1:8" ht="15.75" x14ac:dyDescent="0.25">
      <c r="A25" s="3"/>
      <c r="B25" s="3"/>
      <c r="C25" s="3"/>
      <c r="D25" s="3"/>
      <c r="E25" s="3"/>
      <c r="F25" s="3"/>
      <c r="G25" s="3"/>
      <c r="H25" s="9"/>
    </row>
    <row r="26" spans="1:8" ht="15.75" x14ac:dyDescent="0.25">
      <c r="A26" s="3" t="s">
        <v>7</v>
      </c>
      <c r="B26" s="3"/>
      <c r="C26" s="27"/>
      <c r="D26" s="27"/>
      <c r="E26" s="3"/>
      <c r="F26" s="709" t="s">
        <v>437</v>
      </c>
      <c r="G26" s="709"/>
      <c r="H26" s="9"/>
    </row>
    <row r="27" spans="1:8" ht="15.75" x14ac:dyDescent="0.25">
      <c r="A27" s="9"/>
      <c r="B27" s="9"/>
      <c r="C27" s="708" t="s">
        <v>5</v>
      </c>
      <c r="D27" s="708"/>
      <c r="E27" s="3"/>
      <c r="F27" s="708" t="s">
        <v>6</v>
      </c>
      <c r="G27" s="708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4">
    <mergeCell ref="C27:D27"/>
    <mergeCell ref="F27:G27"/>
    <mergeCell ref="A15:D15"/>
    <mergeCell ref="A2:G2"/>
    <mergeCell ref="A3:G3"/>
    <mergeCell ref="A4:G4"/>
    <mergeCell ref="A5:G5"/>
    <mergeCell ref="A6:G6"/>
    <mergeCell ref="A7:F7"/>
    <mergeCell ref="F26:G26"/>
    <mergeCell ref="A8:F8"/>
    <mergeCell ref="A12:D12"/>
    <mergeCell ref="A13:D13"/>
    <mergeCell ref="A16:D16"/>
    <mergeCell ref="A17:D17"/>
    <mergeCell ref="A18:D18"/>
    <mergeCell ref="F23:G23"/>
    <mergeCell ref="C24:D24"/>
    <mergeCell ref="F24:G24"/>
    <mergeCell ref="A14:D14"/>
    <mergeCell ref="A19:D19"/>
    <mergeCell ref="A20:D20"/>
    <mergeCell ref="A21:D21"/>
    <mergeCell ref="A22:D22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349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9.2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9.2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9.2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4.7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C22:D22"/>
    <mergeCell ref="F22:G22"/>
    <mergeCell ref="A17:D17"/>
    <mergeCell ref="A18:D18"/>
    <mergeCell ref="C19:D19"/>
    <mergeCell ref="F19:G19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350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30.7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30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30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1.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C22:D22"/>
    <mergeCell ref="F22:G22"/>
    <mergeCell ref="A17:D17"/>
    <mergeCell ref="A18:D18"/>
    <mergeCell ref="C19:D19"/>
    <mergeCell ref="F19:G19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351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8.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8.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8.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0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C22:D22"/>
    <mergeCell ref="F22:G22"/>
    <mergeCell ref="A17:D17"/>
    <mergeCell ref="A18:D18"/>
    <mergeCell ref="C19:D19"/>
    <mergeCell ref="F19:G19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352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7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7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7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3.2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C22:D22"/>
    <mergeCell ref="F22:G22"/>
    <mergeCell ref="A17:D17"/>
    <mergeCell ref="A18:D18"/>
    <mergeCell ref="C19:D19"/>
    <mergeCell ref="F19:G19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48.75" customHeight="1" x14ac:dyDescent="0.25">
      <c r="A3" s="731" t="s">
        <v>353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9.2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9.2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9.2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7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C22:D22"/>
    <mergeCell ref="F22:G22"/>
    <mergeCell ref="A17:D17"/>
    <mergeCell ref="A18:D18"/>
    <mergeCell ref="C19:D19"/>
    <mergeCell ref="F19:G19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G40"/>
  <sheetViews>
    <sheetView view="pageBreakPreview" topLeftCell="A7" zoomScale="66" zoomScaleSheetLayoutView="66" workbookViewId="0">
      <selection activeCell="A37" sqref="A37:IV40"/>
    </sheetView>
  </sheetViews>
  <sheetFormatPr defaultRowHeight="12.75" x14ac:dyDescent="0.2"/>
  <cols>
    <col min="1" max="1" width="44" customWidth="1"/>
    <col min="2" max="4" width="19.7109375" customWidth="1"/>
  </cols>
  <sheetData>
    <row r="1" spans="1:7" ht="15" x14ac:dyDescent="0.2">
      <c r="A1" s="14"/>
      <c r="B1" s="14"/>
      <c r="C1" s="14"/>
      <c r="D1" s="14"/>
    </row>
    <row r="2" spans="1:7" ht="15.75" x14ac:dyDescent="0.25">
      <c r="A2" s="720" t="s">
        <v>0</v>
      </c>
      <c r="B2" s="720"/>
      <c r="C2" s="720"/>
      <c r="D2" s="720"/>
    </row>
    <row r="3" spans="1:7" ht="21.4" customHeight="1" x14ac:dyDescent="0.25">
      <c r="A3" s="718" t="s">
        <v>354</v>
      </c>
      <c r="B3" s="718"/>
      <c r="C3" s="718"/>
      <c r="D3" s="718"/>
    </row>
    <row r="4" spans="1:7" ht="49.5" customHeight="1" x14ac:dyDescent="0.25">
      <c r="A4" s="721"/>
      <c r="B4" s="721"/>
      <c r="C4" s="721"/>
      <c r="D4" s="721"/>
      <c r="E4" s="15"/>
      <c r="F4" s="15"/>
      <c r="G4" s="15"/>
    </row>
    <row r="5" spans="1:7" ht="15.75" customHeight="1" x14ac:dyDescent="0.2">
      <c r="A5" s="755" t="s">
        <v>372</v>
      </c>
      <c r="B5" s="755"/>
      <c r="C5" s="755"/>
      <c r="D5" s="755"/>
      <c r="E5" s="755"/>
      <c r="F5" s="755"/>
      <c r="G5" s="755"/>
    </row>
    <row r="6" spans="1:7" ht="15.75" customHeight="1" x14ac:dyDescent="0.2">
      <c r="A6" s="727"/>
      <c r="B6" s="727"/>
      <c r="C6" s="727"/>
      <c r="D6" s="727"/>
    </row>
    <row r="7" spans="1:7" ht="20.25" customHeight="1" x14ac:dyDescent="0.25">
      <c r="A7" s="718" t="s">
        <v>322</v>
      </c>
      <c r="B7" s="718"/>
      <c r="C7" s="718"/>
      <c r="D7" s="718"/>
    </row>
    <row r="8" spans="1:7" ht="15.75" x14ac:dyDescent="0.25">
      <c r="A8" s="3"/>
      <c r="B8" s="3"/>
      <c r="C8" s="3"/>
      <c r="D8" s="14"/>
    </row>
    <row r="9" spans="1:7" ht="41.25" customHeight="1" x14ac:dyDescent="0.2">
      <c r="A9" s="29" t="s">
        <v>8</v>
      </c>
      <c r="B9" s="4" t="s">
        <v>318</v>
      </c>
      <c r="C9" s="4" t="s">
        <v>319</v>
      </c>
      <c r="D9" s="4" t="s">
        <v>320</v>
      </c>
    </row>
    <row r="10" spans="1:7" s="20" customFormat="1" ht="20.100000000000001" customHeight="1" x14ac:dyDescent="0.25">
      <c r="A10" s="19"/>
      <c r="B10" s="22">
        <v>0</v>
      </c>
      <c r="C10" s="22">
        <v>0</v>
      </c>
      <c r="D10" s="22">
        <v>0</v>
      </c>
    </row>
    <row r="11" spans="1:7" s="20" customFormat="1" ht="20.100000000000001" customHeight="1" x14ac:dyDescent="0.25">
      <c r="A11" s="21"/>
      <c r="B11" s="22">
        <v>0</v>
      </c>
      <c r="C11" s="22">
        <v>0</v>
      </c>
      <c r="D11" s="22">
        <v>0</v>
      </c>
    </row>
    <row r="12" spans="1:7" ht="20.100000000000001" customHeight="1" x14ac:dyDescent="0.25">
      <c r="A12" s="21"/>
      <c r="B12" s="22">
        <v>0</v>
      </c>
      <c r="C12" s="22">
        <v>0</v>
      </c>
      <c r="D12" s="22">
        <v>0</v>
      </c>
    </row>
    <row r="13" spans="1:7" ht="20.100000000000001" customHeight="1" x14ac:dyDescent="0.25">
      <c r="A13" s="21"/>
      <c r="B13" s="22">
        <v>0</v>
      </c>
      <c r="C13" s="22">
        <v>0</v>
      </c>
      <c r="D13" s="22">
        <v>0</v>
      </c>
    </row>
    <row r="14" spans="1:7" s="20" customFormat="1" ht="20.100000000000001" customHeight="1" x14ac:dyDescent="0.25">
      <c r="A14" s="19"/>
      <c r="B14" s="22">
        <v>0</v>
      </c>
      <c r="C14" s="22">
        <v>0</v>
      </c>
      <c r="D14" s="22">
        <v>0</v>
      </c>
    </row>
    <row r="15" spans="1:7" s="23" customFormat="1" ht="20.100000000000001" customHeight="1" x14ac:dyDescent="0.25">
      <c r="A15" s="21"/>
      <c r="B15" s="22">
        <v>0</v>
      </c>
      <c r="C15" s="22">
        <v>0</v>
      </c>
      <c r="D15" s="22">
        <v>0</v>
      </c>
    </row>
    <row r="16" spans="1:7" s="20" customFormat="1" ht="20.100000000000001" customHeight="1" x14ac:dyDescent="0.25">
      <c r="A16" s="19"/>
      <c r="B16" s="22">
        <v>0</v>
      </c>
      <c r="C16" s="22">
        <v>0</v>
      </c>
      <c r="D16" s="22">
        <v>0</v>
      </c>
    </row>
    <row r="17" spans="1:4" s="23" customFormat="1" ht="20.100000000000001" customHeight="1" x14ac:dyDescent="0.25">
      <c r="A17" s="21"/>
      <c r="B17" s="22">
        <v>0</v>
      </c>
      <c r="C17" s="22">
        <v>0</v>
      </c>
      <c r="D17" s="22">
        <v>0</v>
      </c>
    </row>
    <row r="18" spans="1:4" s="20" customFormat="1" ht="20.100000000000001" customHeight="1" x14ac:dyDescent="0.25">
      <c r="A18" s="19"/>
      <c r="B18" s="22">
        <v>0</v>
      </c>
      <c r="C18" s="22">
        <v>0</v>
      </c>
      <c r="D18" s="22">
        <v>0</v>
      </c>
    </row>
    <row r="19" spans="1:4" ht="20.100000000000001" customHeight="1" x14ac:dyDescent="0.25">
      <c r="A19" s="21"/>
      <c r="B19" s="22">
        <v>0</v>
      </c>
      <c r="C19" s="22">
        <v>0</v>
      </c>
      <c r="D19" s="22">
        <v>0</v>
      </c>
    </row>
    <row r="20" spans="1:4" ht="20.100000000000001" customHeight="1" x14ac:dyDescent="0.25">
      <c r="A20" s="21"/>
      <c r="B20" s="22">
        <v>0</v>
      </c>
      <c r="C20" s="22">
        <v>0</v>
      </c>
      <c r="D20" s="22">
        <v>0</v>
      </c>
    </row>
    <row r="21" spans="1:4" s="20" customFormat="1" ht="20.100000000000001" customHeight="1" x14ac:dyDescent="0.25">
      <c r="A21" s="19"/>
      <c r="B21" s="22">
        <v>0</v>
      </c>
      <c r="C21" s="22">
        <v>0</v>
      </c>
      <c r="D21" s="22">
        <v>0</v>
      </c>
    </row>
    <row r="22" spans="1:4" ht="20.100000000000001" customHeight="1" x14ac:dyDescent="0.25">
      <c r="A22" s="21"/>
      <c r="B22" s="22">
        <v>0</v>
      </c>
      <c r="C22" s="22">
        <v>0</v>
      </c>
      <c r="D22" s="22">
        <v>0</v>
      </c>
    </row>
    <row r="23" spans="1:4" s="20" customFormat="1" ht="20.100000000000001" customHeight="1" x14ac:dyDescent="0.25">
      <c r="A23" s="19"/>
      <c r="B23" s="22">
        <v>0</v>
      </c>
      <c r="C23" s="22">
        <v>0</v>
      </c>
      <c r="D23" s="22">
        <v>0</v>
      </c>
    </row>
    <row r="24" spans="1:4" ht="20.100000000000001" customHeight="1" x14ac:dyDescent="0.25">
      <c r="A24" s="21"/>
      <c r="B24" s="22">
        <v>0</v>
      </c>
      <c r="C24" s="22">
        <v>0</v>
      </c>
      <c r="D24" s="22">
        <v>0</v>
      </c>
    </row>
    <row r="25" spans="1:4" ht="20.100000000000001" customHeight="1" x14ac:dyDescent="0.25">
      <c r="A25" s="21"/>
      <c r="B25" s="22">
        <v>0</v>
      </c>
      <c r="C25" s="22">
        <v>0</v>
      </c>
      <c r="D25" s="22">
        <v>0</v>
      </c>
    </row>
    <row r="26" spans="1:4" s="20" customFormat="1" ht="20.100000000000001" customHeight="1" x14ac:dyDescent="0.25">
      <c r="A26" s="19"/>
      <c r="B26" s="22">
        <v>0</v>
      </c>
      <c r="C26" s="22">
        <v>0</v>
      </c>
      <c r="D26" s="22">
        <v>0</v>
      </c>
    </row>
    <row r="27" spans="1:4" ht="20.100000000000001" customHeight="1" x14ac:dyDescent="0.25">
      <c r="A27" s="21"/>
      <c r="B27" s="22">
        <v>0</v>
      </c>
      <c r="C27" s="22">
        <v>0</v>
      </c>
      <c r="D27" s="22">
        <v>0</v>
      </c>
    </row>
    <row r="28" spans="1:4" ht="20.100000000000001" customHeight="1" x14ac:dyDescent="0.25">
      <c r="A28" s="21"/>
      <c r="B28" s="22">
        <v>0</v>
      </c>
      <c r="C28" s="22">
        <v>0</v>
      </c>
      <c r="D28" s="22">
        <v>0</v>
      </c>
    </row>
    <row r="29" spans="1:4" s="20" customFormat="1" ht="20.100000000000001" customHeight="1" x14ac:dyDescent="0.25">
      <c r="A29" s="19"/>
      <c r="B29" s="22">
        <v>0</v>
      </c>
      <c r="C29" s="22">
        <v>0</v>
      </c>
      <c r="D29" s="22">
        <v>0</v>
      </c>
    </row>
    <row r="30" spans="1:4" ht="20.100000000000001" customHeight="1" x14ac:dyDescent="0.25">
      <c r="A30" s="21"/>
      <c r="B30" s="22">
        <v>0</v>
      </c>
      <c r="C30" s="22">
        <v>0</v>
      </c>
      <c r="D30" s="22">
        <v>0</v>
      </c>
    </row>
    <row r="31" spans="1:4" ht="20.100000000000001" customHeight="1" x14ac:dyDescent="0.25">
      <c r="A31" s="21"/>
      <c r="B31" s="22">
        <v>0</v>
      </c>
      <c r="C31" s="22">
        <v>0</v>
      </c>
      <c r="D31" s="22">
        <v>0</v>
      </c>
    </row>
    <row r="32" spans="1:4" s="20" customFormat="1" ht="20.100000000000001" customHeight="1" x14ac:dyDescent="0.25">
      <c r="A32" s="19"/>
      <c r="B32" s="22">
        <v>0</v>
      </c>
      <c r="C32" s="22">
        <v>0</v>
      </c>
      <c r="D32" s="22">
        <v>0</v>
      </c>
    </row>
    <row r="33" spans="1:6" ht="20.100000000000001" customHeight="1" x14ac:dyDescent="0.25">
      <c r="A33" s="21"/>
      <c r="B33" s="22">
        <v>0</v>
      </c>
      <c r="C33" s="22">
        <v>0</v>
      </c>
      <c r="D33" s="22">
        <v>0</v>
      </c>
    </row>
    <row r="34" spans="1:6" ht="20.100000000000001" customHeight="1" x14ac:dyDescent="0.25">
      <c r="A34" s="21"/>
      <c r="B34" s="22">
        <v>0</v>
      </c>
      <c r="C34" s="22">
        <v>0</v>
      </c>
      <c r="D34" s="22">
        <v>0</v>
      </c>
    </row>
    <row r="35" spans="1:6" ht="20.100000000000001" customHeight="1" x14ac:dyDescent="0.2">
      <c r="A35" s="24" t="s">
        <v>2</v>
      </c>
      <c r="B35" s="6">
        <f>B10+B14+B16+B21+B23+B26+B29+B32+B18</f>
        <v>0</v>
      </c>
      <c r="C35" s="6">
        <f>C10+C14+C16+C21+C23+C26+C29+C32+C18</f>
        <v>0</v>
      </c>
      <c r="D35" s="6">
        <f>D10+D14+D16+D21+D23+D26+D29+D32+D18</f>
        <v>0</v>
      </c>
    </row>
    <row r="36" spans="1:6" ht="20.100000000000001" customHeight="1" x14ac:dyDescent="0.2">
      <c r="A36" s="24" t="s">
        <v>3</v>
      </c>
      <c r="B36" s="5">
        <f>B35/1000</f>
        <v>0</v>
      </c>
      <c r="C36" s="5">
        <f>C35/1000</f>
        <v>0</v>
      </c>
      <c r="D36" s="5">
        <f>D35/1000</f>
        <v>0</v>
      </c>
    </row>
    <row r="37" spans="1:6" ht="15.75" x14ac:dyDescent="0.25">
      <c r="A37" s="3"/>
      <c r="B37" s="3"/>
      <c r="C37" s="3"/>
      <c r="D37" s="3"/>
      <c r="E37" s="1"/>
    </row>
    <row r="38" spans="1:6" ht="15.75" x14ac:dyDescent="0.25">
      <c r="A38" s="3" t="s">
        <v>7</v>
      </c>
      <c r="B38" s="3"/>
      <c r="C38" s="9"/>
      <c r="D38" s="9"/>
      <c r="E38" s="1"/>
    </row>
    <row r="39" spans="1:6" ht="15.75" x14ac:dyDescent="0.25">
      <c r="A39" s="9"/>
      <c r="B39" s="9"/>
      <c r="C39" s="978" t="s">
        <v>5</v>
      </c>
      <c r="D39" s="978"/>
      <c r="E39" s="1"/>
    </row>
    <row r="40" spans="1:6" ht="15.75" x14ac:dyDescent="0.25">
      <c r="A40" s="9"/>
      <c r="B40" s="3"/>
      <c r="C40" s="757"/>
      <c r="D40" s="757"/>
      <c r="E40" s="1"/>
      <c r="F40" s="9"/>
    </row>
  </sheetData>
  <sheetProtection selectLockedCells="1" selectUnlockedCells="1"/>
  <mergeCells count="8">
    <mergeCell ref="C39:D39"/>
    <mergeCell ref="C40:D40"/>
    <mergeCell ref="A2:D2"/>
    <mergeCell ref="A3:D3"/>
    <mergeCell ref="A4:D4"/>
    <mergeCell ref="A5:G5"/>
    <mergeCell ref="A6:D6"/>
    <mergeCell ref="A7:D7"/>
  </mergeCells>
  <printOptions horizontalCentered="1"/>
  <pageMargins left="0.94513888888888886" right="0.19652777777777777" top="0.98402777777777772" bottom="0.98402777777777772" header="0.51180555555555551" footer="0.51180555555555551"/>
  <pageSetup paperSize="9" scale="70" firstPageNumber="0" orientation="portrait" horizontalDpi="300" verticalDpi="30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G27"/>
  <sheetViews>
    <sheetView view="pageBreakPreview" zoomScale="66" zoomScaleSheetLayoutView="66" workbookViewId="0">
      <selection activeCell="A23" sqref="A23:IV26"/>
    </sheetView>
  </sheetViews>
  <sheetFormatPr defaultRowHeight="12.75" x14ac:dyDescent="0.2"/>
  <cols>
    <col min="2" max="2" width="9.85546875" customWidth="1"/>
    <col min="3" max="3" width="10.28515625" customWidth="1"/>
    <col min="5" max="5" width="17.42578125" customWidth="1"/>
    <col min="6" max="6" width="18.5703125" customWidth="1"/>
    <col min="7" max="7" width="16.5703125" customWidth="1"/>
  </cols>
  <sheetData>
    <row r="1" spans="1:7" ht="15" x14ac:dyDescent="0.2">
      <c r="A1" s="14"/>
      <c r="B1" s="14"/>
      <c r="C1" s="14"/>
      <c r="D1" s="14"/>
      <c r="E1" s="14"/>
      <c r="F1" s="14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customHeight="1" x14ac:dyDescent="0.25">
      <c r="A3" s="718" t="s">
        <v>355</v>
      </c>
      <c r="B3" s="718"/>
      <c r="C3" s="718"/>
      <c r="D3" s="718"/>
      <c r="E3" s="718"/>
      <c r="F3" s="718"/>
      <c r="G3" s="718"/>
    </row>
    <row r="4" spans="1:7" ht="33.7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  <c r="G7" s="14"/>
    </row>
    <row r="8" spans="1:7" ht="33.75" customHeight="1" x14ac:dyDescent="0.2">
      <c r="A8" s="759" t="s">
        <v>8</v>
      </c>
      <c r="B8" s="759"/>
      <c r="C8" s="759"/>
      <c r="D8" s="759"/>
      <c r="E8" s="4" t="s">
        <v>318</v>
      </c>
      <c r="F8" s="4" t="s">
        <v>319</v>
      </c>
      <c r="G8" s="4" t="s">
        <v>320</v>
      </c>
    </row>
    <row r="9" spans="1:7" ht="20.100000000000001" customHeight="1" x14ac:dyDescent="0.25">
      <c r="A9" s="740"/>
      <c r="B9" s="740"/>
      <c r="C9" s="740"/>
      <c r="D9" s="740"/>
      <c r="E9" s="22">
        <v>0</v>
      </c>
      <c r="F9" s="22">
        <v>0</v>
      </c>
      <c r="G9" s="22">
        <v>0</v>
      </c>
    </row>
    <row r="10" spans="1:7" ht="20.100000000000001" customHeight="1" x14ac:dyDescent="0.25">
      <c r="A10" s="740"/>
      <c r="B10" s="740"/>
      <c r="C10" s="740"/>
      <c r="D10" s="740"/>
      <c r="E10" s="22">
        <v>0</v>
      </c>
      <c r="F10" s="22">
        <v>0</v>
      </c>
      <c r="G10" s="22">
        <v>0</v>
      </c>
    </row>
    <row r="11" spans="1:7" ht="20.100000000000001" customHeight="1" x14ac:dyDescent="0.25">
      <c r="A11" s="740"/>
      <c r="B11" s="740"/>
      <c r="C11" s="740"/>
      <c r="D11" s="740"/>
      <c r="E11" s="22">
        <v>0</v>
      </c>
      <c r="F11" s="22">
        <v>0</v>
      </c>
      <c r="G11" s="22">
        <v>0</v>
      </c>
    </row>
    <row r="12" spans="1:7" ht="20.100000000000001" customHeight="1" x14ac:dyDescent="0.25">
      <c r="A12" s="740"/>
      <c r="B12" s="740"/>
      <c r="C12" s="740"/>
      <c r="D12" s="740"/>
      <c r="E12" s="22">
        <v>0</v>
      </c>
      <c r="F12" s="22">
        <v>0</v>
      </c>
      <c r="G12" s="22">
        <v>0</v>
      </c>
    </row>
    <row r="13" spans="1:7" ht="20.100000000000001" customHeight="1" x14ac:dyDescent="0.25">
      <c r="A13" s="740"/>
      <c r="B13" s="740"/>
      <c r="C13" s="740"/>
      <c r="D13" s="740"/>
      <c r="E13" s="22">
        <v>0</v>
      </c>
      <c r="F13" s="22">
        <v>0</v>
      </c>
      <c r="G13" s="22">
        <v>0</v>
      </c>
    </row>
    <row r="14" spans="1:7" ht="20.100000000000001" customHeight="1" x14ac:dyDescent="0.25">
      <c r="A14" s="740"/>
      <c r="B14" s="740"/>
      <c r="C14" s="740"/>
      <c r="D14" s="740"/>
      <c r="E14" s="22">
        <v>0</v>
      </c>
      <c r="F14" s="22">
        <v>0</v>
      </c>
      <c r="G14" s="22">
        <v>0</v>
      </c>
    </row>
    <row r="15" spans="1:7" ht="20.100000000000001" customHeight="1" x14ac:dyDescent="0.25">
      <c r="A15" s="740"/>
      <c r="B15" s="740"/>
      <c r="C15" s="740"/>
      <c r="D15" s="740"/>
      <c r="E15" s="22">
        <v>0</v>
      </c>
      <c r="F15" s="22">
        <v>0</v>
      </c>
      <c r="G15" s="22">
        <v>0</v>
      </c>
    </row>
    <row r="16" spans="1:7" ht="20.100000000000001" customHeight="1" x14ac:dyDescent="0.25">
      <c r="A16" s="740"/>
      <c r="B16" s="740"/>
      <c r="C16" s="740"/>
      <c r="D16" s="740"/>
      <c r="E16" s="22">
        <v>0</v>
      </c>
      <c r="F16" s="22">
        <v>0</v>
      </c>
      <c r="G16" s="22">
        <v>0</v>
      </c>
    </row>
    <row r="17" spans="1:7" ht="20.100000000000001" customHeight="1" x14ac:dyDescent="0.25">
      <c r="A17" s="740"/>
      <c r="B17" s="740"/>
      <c r="C17" s="740"/>
      <c r="D17" s="740"/>
      <c r="E17" s="22">
        <v>0</v>
      </c>
      <c r="F17" s="22">
        <v>0</v>
      </c>
      <c r="G17" s="22">
        <v>0</v>
      </c>
    </row>
    <row r="18" spans="1:7" ht="20.100000000000001" customHeight="1" x14ac:dyDescent="0.25">
      <c r="A18" s="740"/>
      <c r="B18" s="740"/>
      <c r="C18" s="740"/>
      <c r="D18" s="740"/>
      <c r="E18" s="22">
        <v>0</v>
      </c>
      <c r="F18" s="22">
        <v>0</v>
      </c>
      <c r="G18" s="22">
        <v>0</v>
      </c>
    </row>
    <row r="19" spans="1:7" ht="20.100000000000001" customHeight="1" x14ac:dyDescent="0.25">
      <c r="A19" s="740"/>
      <c r="B19" s="740"/>
      <c r="C19" s="740"/>
      <c r="D19" s="740"/>
      <c r="E19" s="22">
        <v>0</v>
      </c>
      <c r="F19" s="22">
        <v>0</v>
      </c>
      <c r="G19" s="22">
        <v>0</v>
      </c>
    </row>
    <row r="20" spans="1:7" ht="20.100000000000001" customHeight="1" x14ac:dyDescent="0.25">
      <c r="A20" s="740"/>
      <c r="B20" s="740"/>
      <c r="C20" s="740"/>
      <c r="D20" s="740"/>
      <c r="E20" s="22">
        <v>0</v>
      </c>
      <c r="F20" s="22">
        <v>0</v>
      </c>
      <c r="G20" s="22">
        <v>0</v>
      </c>
    </row>
    <row r="21" spans="1:7" s="2" customFormat="1" ht="15.95" customHeight="1" x14ac:dyDescent="0.2">
      <c r="A21" s="758" t="s">
        <v>2</v>
      </c>
      <c r="B21" s="758"/>
      <c r="C21" s="758"/>
      <c r="D21" s="758"/>
      <c r="E21" s="17">
        <f>SUM(E9:E20)</f>
        <v>0</v>
      </c>
      <c r="F21" s="17">
        <f>SUM(F9:F20)</f>
        <v>0</v>
      </c>
      <c r="G21" s="17">
        <f>SUM(G9:G20)</f>
        <v>0</v>
      </c>
    </row>
    <row r="22" spans="1:7" s="2" customFormat="1" ht="12.75" customHeight="1" x14ac:dyDescent="0.2">
      <c r="A22" s="758" t="s">
        <v>3</v>
      </c>
      <c r="B22" s="758"/>
      <c r="C22" s="758"/>
      <c r="D22" s="758"/>
      <c r="E22" s="18">
        <f>E21/1000</f>
        <v>0</v>
      </c>
      <c r="F22" s="18">
        <f>F21/1000</f>
        <v>0</v>
      </c>
      <c r="G22" s="18">
        <f>G21/1000</f>
        <v>0</v>
      </c>
    </row>
    <row r="23" spans="1:7" ht="15.75" x14ac:dyDescent="0.25">
      <c r="A23" s="3" t="s">
        <v>4</v>
      </c>
      <c r="B23" s="3"/>
      <c r="C23" s="27"/>
      <c r="D23" s="27"/>
      <c r="E23" s="3"/>
      <c r="F23" s="709"/>
      <c r="G23" s="709"/>
    </row>
    <row r="24" spans="1:7" ht="15.75" x14ac:dyDescent="0.25">
      <c r="A24" s="3"/>
      <c r="B24" s="3"/>
      <c r="C24" s="708" t="s">
        <v>5</v>
      </c>
      <c r="D24" s="708"/>
      <c r="E24" s="3"/>
      <c r="F24" s="708" t="s">
        <v>6</v>
      </c>
      <c r="G24" s="708"/>
    </row>
    <row r="25" spans="1:7" ht="15.75" x14ac:dyDescent="0.25">
      <c r="A25" s="3"/>
      <c r="B25" s="3"/>
      <c r="C25" s="3"/>
      <c r="D25" s="3"/>
      <c r="E25" s="3"/>
      <c r="F25" s="3"/>
      <c r="G25" s="3"/>
    </row>
    <row r="26" spans="1:7" ht="15.75" x14ac:dyDescent="0.25">
      <c r="A26" s="3" t="s">
        <v>7</v>
      </c>
      <c r="B26" s="3"/>
      <c r="C26" s="27"/>
      <c r="D26" s="27"/>
      <c r="E26" s="3"/>
      <c r="F26" s="709"/>
      <c r="G26" s="709"/>
    </row>
    <row r="27" spans="1:7" ht="15.75" x14ac:dyDescent="0.25">
      <c r="A27" s="9"/>
      <c r="B27" s="9"/>
      <c r="C27" s="708" t="s">
        <v>5</v>
      </c>
      <c r="D27" s="708"/>
      <c r="E27" s="3"/>
      <c r="F27" s="708" t="s">
        <v>6</v>
      </c>
      <c r="G27" s="708"/>
    </row>
  </sheetData>
  <sheetProtection selectLockedCells="1" selectUnlockedCells="1"/>
  <mergeCells count="27">
    <mergeCell ref="F26:G26"/>
    <mergeCell ref="C27:D27"/>
    <mergeCell ref="F27:G27"/>
    <mergeCell ref="A20:D20"/>
    <mergeCell ref="A21:D21"/>
    <mergeCell ref="A22:D22"/>
    <mergeCell ref="F23:G23"/>
    <mergeCell ref="C24:D24"/>
    <mergeCell ref="F24:G24"/>
    <mergeCell ref="A19:D19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7:F7"/>
    <mergeCell ref="A2:G2"/>
    <mergeCell ref="A3:G3"/>
    <mergeCell ref="A4:G4"/>
    <mergeCell ref="A5:G5"/>
    <mergeCell ref="A6:G6"/>
  </mergeCells>
  <printOptions horizontalCentered="1"/>
  <pageMargins left="1.023611111111111" right="0.19652777777777777" top="0.98402777777777772" bottom="0.98402777777777772" header="0.51180555555555551" footer="0.51180555555555551"/>
  <pageSetup paperSize="9" scale="91" firstPageNumber="0" orientation="portrait" horizontalDpi="300" verticalDpi="300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18"/>
  <sheetViews>
    <sheetView view="pageBreakPreview" topLeftCell="A4" zoomScale="66" zoomScaleNormal="66" zoomScaleSheetLayoutView="66" workbookViewId="0">
      <selection activeCell="G49" sqref="G49"/>
    </sheetView>
  </sheetViews>
  <sheetFormatPr defaultRowHeight="15" x14ac:dyDescent="0.2"/>
  <cols>
    <col min="1" max="1" width="9.140625" style="14"/>
    <col min="2" max="2" width="19.7109375" style="14" customWidth="1"/>
    <col min="3" max="3" width="15.5703125" style="14" customWidth="1"/>
    <col min="4" max="4" width="6" style="14" customWidth="1"/>
    <col min="5" max="5" width="12.7109375" style="14" customWidth="1"/>
    <col min="6" max="6" width="11.5703125" style="14" customWidth="1"/>
    <col min="7" max="7" width="16.28515625" style="14" customWidth="1"/>
    <col min="8" max="8" width="13.7109375" style="14" customWidth="1"/>
    <col min="9" max="9" width="12.85546875" style="14" customWidth="1"/>
    <col min="10" max="10" width="13.140625" style="14" customWidth="1"/>
    <col min="11" max="11" width="10.7109375" style="14" customWidth="1"/>
    <col min="12" max="12" width="10.42578125" style="14" customWidth="1"/>
    <col min="13" max="13" width="13.7109375" style="14" customWidth="1"/>
  </cols>
  <sheetData>
    <row r="1" spans="1:13" ht="15.75" x14ac:dyDescent="0.25">
      <c r="A1" s="720" t="s">
        <v>0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</row>
    <row r="2" spans="1:13" ht="15.75" customHeight="1" x14ac:dyDescent="0.25">
      <c r="A2" s="718" t="s">
        <v>359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</row>
    <row r="3" spans="1:13" ht="40.5" customHeight="1" x14ac:dyDescent="0.25">
      <c r="A3" s="721"/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</row>
    <row r="4" spans="1:13" ht="15.75" customHeight="1" x14ac:dyDescent="0.2">
      <c r="A4" s="727" t="s">
        <v>1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</row>
    <row r="5" spans="1:13" ht="15.75" customHeight="1" x14ac:dyDescent="0.25">
      <c r="A5" s="718" t="s">
        <v>322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</row>
    <row r="6" spans="1:13" ht="15.75" customHeight="1" x14ac:dyDescent="0.25">
      <c r="A6" s="718"/>
      <c r="B6" s="718"/>
      <c r="C6" s="718"/>
      <c r="D6" s="718"/>
      <c r="E6" s="718"/>
      <c r="F6" s="718"/>
      <c r="G6" s="718"/>
      <c r="H6" s="718"/>
      <c r="I6" s="718"/>
      <c r="J6" s="718"/>
    </row>
    <row r="7" spans="1:13" ht="37.5" customHeight="1" x14ac:dyDescent="0.2">
      <c r="A7" s="772" t="s">
        <v>8</v>
      </c>
      <c r="B7" s="772"/>
      <c r="C7" s="773" t="s">
        <v>10</v>
      </c>
      <c r="D7" s="774" t="s">
        <v>11</v>
      </c>
      <c r="E7" s="767" t="s">
        <v>318</v>
      </c>
      <c r="F7" s="768"/>
      <c r="G7" s="769"/>
      <c r="H7" s="767" t="s">
        <v>319</v>
      </c>
      <c r="I7" s="768"/>
      <c r="J7" s="769"/>
      <c r="K7" s="767" t="s">
        <v>320</v>
      </c>
      <c r="L7" s="768"/>
      <c r="M7" s="769"/>
    </row>
    <row r="8" spans="1:13" ht="19.5" customHeight="1" x14ac:dyDescent="0.25">
      <c r="A8" s="772"/>
      <c r="B8" s="772"/>
      <c r="C8" s="773"/>
      <c r="D8" s="774"/>
      <c r="E8" s="26" t="s">
        <v>12</v>
      </c>
      <c r="F8" s="26" t="s">
        <v>13</v>
      </c>
      <c r="G8" s="26" t="s">
        <v>9</v>
      </c>
      <c r="H8" s="26" t="s">
        <v>12</v>
      </c>
      <c r="I8" s="26" t="s">
        <v>13</v>
      </c>
      <c r="J8" s="26" t="s">
        <v>9</v>
      </c>
      <c r="K8" s="26" t="s">
        <v>12</v>
      </c>
      <c r="L8" s="26" t="s">
        <v>13</v>
      </c>
      <c r="M8" s="26" t="s">
        <v>9</v>
      </c>
    </row>
    <row r="9" spans="1:13" ht="52.5" customHeight="1" x14ac:dyDescent="0.25">
      <c r="A9" s="811" t="s">
        <v>357</v>
      </c>
      <c r="B9" s="811"/>
      <c r="C9" s="21"/>
      <c r="D9" s="16"/>
      <c r="E9" s="39">
        <v>0</v>
      </c>
      <c r="F9" s="34">
        <v>0</v>
      </c>
      <c r="G9" s="22">
        <f>E9*F9</f>
        <v>0</v>
      </c>
      <c r="H9" s="39">
        <v>0</v>
      </c>
      <c r="I9" s="22">
        <v>0</v>
      </c>
      <c r="J9" s="22">
        <f>H9*I9</f>
        <v>0</v>
      </c>
      <c r="K9" s="39">
        <v>0</v>
      </c>
      <c r="L9" s="22">
        <v>0</v>
      </c>
      <c r="M9" s="22">
        <f>K9*L9</f>
        <v>0</v>
      </c>
    </row>
    <row r="10" spans="1:13" ht="56.25" customHeight="1" x14ac:dyDescent="0.25">
      <c r="A10" s="811" t="s">
        <v>358</v>
      </c>
      <c r="B10" s="811"/>
      <c r="C10" s="21"/>
      <c r="D10" s="16" t="s">
        <v>17</v>
      </c>
      <c r="E10" s="39">
        <v>0</v>
      </c>
      <c r="F10" s="34">
        <v>0</v>
      </c>
      <c r="G10" s="22">
        <f>E10*F10</f>
        <v>0</v>
      </c>
      <c r="H10" s="39">
        <v>0</v>
      </c>
      <c r="I10" s="22">
        <v>0</v>
      </c>
      <c r="J10" s="22">
        <f>H10*I10</f>
        <v>0</v>
      </c>
      <c r="K10" s="39">
        <v>0</v>
      </c>
      <c r="L10" s="22">
        <v>0</v>
      </c>
      <c r="M10" s="22">
        <f>K10*L10</f>
        <v>0</v>
      </c>
    </row>
    <row r="11" spans="1:13" ht="15.75" x14ac:dyDescent="0.25">
      <c r="A11" s="811" t="s">
        <v>20</v>
      </c>
      <c r="B11" s="811"/>
      <c r="C11" s="21"/>
      <c r="D11" s="16" t="s">
        <v>17</v>
      </c>
      <c r="E11" s="39">
        <v>0</v>
      </c>
      <c r="F11" s="34">
        <v>0</v>
      </c>
      <c r="G11" s="22">
        <f>E11*F11</f>
        <v>0</v>
      </c>
      <c r="H11" s="39">
        <v>0</v>
      </c>
      <c r="I11" s="22">
        <v>0</v>
      </c>
      <c r="J11" s="22">
        <f>H11*I11</f>
        <v>0</v>
      </c>
      <c r="K11" s="39">
        <v>0</v>
      </c>
      <c r="L11" s="22">
        <v>0</v>
      </c>
      <c r="M11" s="22">
        <f>K11*L11</f>
        <v>0</v>
      </c>
    </row>
    <row r="12" spans="1:13" ht="15.75" x14ac:dyDescent="0.2">
      <c r="A12" s="764" t="s">
        <v>2</v>
      </c>
      <c r="B12" s="765"/>
      <c r="C12" s="765"/>
      <c r="D12" s="766"/>
      <c r="E12" s="35" t="s">
        <v>21</v>
      </c>
      <c r="F12" s="35" t="s">
        <v>21</v>
      </c>
      <c r="G12" s="18">
        <f>G9+G10+G11</f>
        <v>0</v>
      </c>
      <c r="H12" s="18"/>
      <c r="I12" s="18"/>
      <c r="J12" s="18">
        <f>J9+J10+J11</f>
        <v>0</v>
      </c>
      <c r="K12" s="18"/>
      <c r="L12" s="18"/>
      <c r="M12" s="18">
        <f>M9+M10+M11</f>
        <v>0</v>
      </c>
    </row>
    <row r="13" spans="1:13" ht="15.75" x14ac:dyDescent="0.2">
      <c r="A13" s="761" t="s">
        <v>3</v>
      </c>
      <c r="B13" s="762"/>
      <c r="C13" s="762"/>
      <c r="D13" s="763"/>
      <c r="E13" s="35" t="s">
        <v>21</v>
      </c>
      <c r="F13" s="35" t="s">
        <v>21</v>
      </c>
      <c r="G13" s="18">
        <f>G12/1000</f>
        <v>0</v>
      </c>
      <c r="H13" s="18"/>
      <c r="I13" s="18"/>
      <c r="J13" s="18">
        <f>J12/1000</f>
        <v>0</v>
      </c>
      <c r="K13" s="18"/>
      <c r="L13" s="18"/>
      <c r="M13" s="49">
        <f>M12/1000</f>
        <v>0</v>
      </c>
    </row>
    <row r="14" spans="1:13" ht="15.75" x14ac:dyDescent="0.25">
      <c r="A14" s="3"/>
      <c r="B14" s="27"/>
      <c r="C14" s="27"/>
      <c r="D14" s="3"/>
      <c r="E14" s="709"/>
      <c r="F14" s="709"/>
      <c r="G14" s="3"/>
      <c r="J14" s="38"/>
    </row>
    <row r="15" spans="1:13" ht="15.75" x14ac:dyDescent="0.25">
      <c r="A15" s="3"/>
      <c r="B15" s="708" t="s">
        <v>5</v>
      </c>
      <c r="C15" s="708"/>
      <c r="D15" s="3"/>
      <c r="E15" s="708" t="s">
        <v>6</v>
      </c>
      <c r="F15" s="708"/>
      <c r="G15" s="3"/>
      <c r="H15" s="708" t="s">
        <v>6</v>
      </c>
      <c r="I15" s="708"/>
      <c r="J15" s="37"/>
    </row>
    <row r="16" spans="1:13" ht="15.75" x14ac:dyDescent="0.25">
      <c r="A16" s="3"/>
      <c r="B16" s="3"/>
      <c r="C16" s="3"/>
      <c r="D16" s="3"/>
      <c r="E16" s="3"/>
      <c r="F16" s="3"/>
      <c r="G16" s="3"/>
      <c r="H16" s="732"/>
      <c r="I16" s="732"/>
      <c r="J16" s="38"/>
    </row>
    <row r="17" spans="1:9" ht="15.75" x14ac:dyDescent="0.25">
      <c r="A17" s="3"/>
      <c r="B17" s="27"/>
      <c r="C17" s="27"/>
      <c r="D17" s="3"/>
      <c r="E17" s="709"/>
      <c r="F17" s="709"/>
      <c r="G17" s="3"/>
      <c r="H17" s="13"/>
      <c r="I17" s="13"/>
    </row>
    <row r="18" spans="1:9" ht="15.75" x14ac:dyDescent="0.25">
      <c r="A18" s="9"/>
      <c r="B18" s="708" t="s">
        <v>5</v>
      </c>
      <c r="C18" s="708"/>
      <c r="D18" s="3"/>
      <c r="E18" s="708" t="s">
        <v>6</v>
      </c>
      <c r="F18" s="708"/>
      <c r="H18" s="727" t="s">
        <v>6</v>
      </c>
      <c r="I18" s="727"/>
    </row>
  </sheetData>
  <sheetProtection selectLockedCells="1" selectUnlockedCells="1"/>
  <mergeCells count="26">
    <mergeCell ref="A11:B11"/>
    <mergeCell ref="A12:D12"/>
    <mergeCell ref="A13:D13"/>
    <mergeCell ref="B18:C18"/>
    <mergeCell ref="E18:F18"/>
    <mergeCell ref="H18:I18"/>
    <mergeCell ref="E14:F14"/>
    <mergeCell ref="B15:C15"/>
    <mergeCell ref="E15:F15"/>
    <mergeCell ref="H15:I15"/>
    <mergeCell ref="H16:I16"/>
    <mergeCell ref="E17:F17"/>
    <mergeCell ref="A9:B9"/>
    <mergeCell ref="A10:B10"/>
    <mergeCell ref="A7:B8"/>
    <mergeCell ref="C7:C8"/>
    <mergeCell ref="D7:D8"/>
    <mergeCell ref="E7:G7"/>
    <mergeCell ref="H7:J7"/>
    <mergeCell ref="K7:M7"/>
    <mergeCell ref="A1:M1"/>
    <mergeCell ref="A2:M2"/>
    <mergeCell ref="A3:M3"/>
    <mergeCell ref="A4:M4"/>
    <mergeCell ref="A5:M5"/>
    <mergeCell ref="A6:J6"/>
  </mergeCells>
  <printOptions horizontalCentered="1"/>
  <pageMargins left="0.51181102362204722" right="0.19685039370078741" top="0.51181102362204722" bottom="0.51181102362204722" header="0.51181102362204722" footer="0.51181102362204722"/>
  <pageSetup paperSize="9" scale="71" firstPageNumber="0" orientation="landscape" horizontalDpi="300" verticalDpi="300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I21"/>
  <sheetViews>
    <sheetView view="pageBreakPreview" zoomScale="66" zoomScaleSheetLayoutView="66" workbookViewId="0">
      <selection activeCell="A18" sqref="A18:IV21"/>
    </sheetView>
  </sheetViews>
  <sheetFormatPr defaultRowHeight="12.75" x14ac:dyDescent="0.2"/>
  <cols>
    <col min="2" max="2" width="5.85546875" customWidth="1"/>
    <col min="5" max="5" width="20.5703125" customWidth="1"/>
    <col min="6" max="7" width="20.42578125" customWidth="1"/>
  </cols>
  <sheetData>
    <row r="1" spans="1:9" ht="15" x14ac:dyDescent="0.2">
      <c r="A1" s="14"/>
      <c r="B1" s="14"/>
      <c r="C1" s="14"/>
      <c r="D1" s="14"/>
      <c r="E1" s="14"/>
      <c r="F1" s="14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46.5" customHeight="1" x14ac:dyDescent="0.2">
      <c r="A3" s="726" t="s">
        <v>360</v>
      </c>
      <c r="B3" s="726"/>
      <c r="C3" s="726"/>
      <c r="D3" s="726"/>
      <c r="E3" s="726"/>
      <c r="F3" s="726"/>
      <c r="G3" s="726"/>
    </row>
    <row r="4" spans="1:9" ht="31.5" customHeight="1" x14ac:dyDescent="0.25">
      <c r="A4" s="721"/>
      <c r="B4" s="721"/>
      <c r="C4" s="721"/>
      <c r="D4" s="721"/>
      <c r="E4" s="721"/>
      <c r="F4" s="721"/>
      <c r="G4" s="721"/>
    </row>
    <row r="5" spans="1:9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9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9" ht="15.75" customHeight="1" x14ac:dyDescent="0.25">
      <c r="A7" s="718"/>
      <c r="B7" s="718"/>
      <c r="C7" s="718"/>
      <c r="D7" s="718"/>
      <c r="E7" s="718"/>
      <c r="F7" s="718"/>
      <c r="G7" s="14"/>
      <c r="I7" s="2"/>
    </row>
    <row r="8" spans="1:9" ht="15.75" customHeight="1" x14ac:dyDescent="0.25">
      <c r="A8" s="718"/>
      <c r="B8" s="718"/>
      <c r="C8" s="718"/>
      <c r="D8" s="718"/>
      <c r="E8" s="718"/>
      <c r="F8" s="718"/>
      <c r="G8" s="14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4.25" customHeight="1" x14ac:dyDescent="0.2">
      <c r="A10" s="778" t="s">
        <v>8</v>
      </c>
      <c r="B10" s="778"/>
      <c r="C10" s="778"/>
      <c r="D10" s="778"/>
      <c r="E10" s="779" t="s">
        <v>318</v>
      </c>
      <c r="F10" s="779" t="s">
        <v>319</v>
      </c>
      <c r="G10" s="779" t="s">
        <v>320</v>
      </c>
    </row>
    <row r="11" spans="1:9" ht="20.25" customHeight="1" x14ac:dyDescent="0.2">
      <c r="A11" s="778"/>
      <c r="B11" s="778"/>
      <c r="C11" s="778"/>
      <c r="D11" s="778"/>
      <c r="E11" s="780"/>
      <c r="F11" s="780"/>
      <c r="G11" s="780"/>
    </row>
    <row r="12" spans="1:9" ht="32.25" customHeight="1" x14ac:dyDescent="0.25">
      <c r="A12" s="781"/>
      <c r="B12" s="781"/>
      <c r="C12" s="781"/>
      <c r="D12" s="781"/>
      <c r="E12" s="22">
        <v>0</v>
      </c>
      <c r="F12" s="22">
        <v>0</v>
      </c>
      <c r="G12" s="22">
        <v>0</v>
      </c>
    </row>
    <row r="13" spans="1:9" ht="32.25" customHeight="1" x14ac:dyDescent="0.25">
      <c r="A13" s="814"/>
      <c r="B13" s="815"/>
      <c r="C13" s="815"/>
      <c r="D13" s="816"/>
      <c r="E13" s="28"/>
      <c r="F13" s="28"/>
      <c r="G13" s="28"/>
    </row>
    <row r="14" spans="1:9" ht="32.25" customHeight="1" x14ac:dyDescent="0.25">
      <c r="A14" s="814"/>
      <c r="B14" s="815"/>
      <c r="C14" s="815"/>
      <c r="D14" s="816"/>
      <c r="E14" s="28"/>
      <c r="F14" s="28"/>
      <c r="G14" s="28"/>
    </row>
    <row r="15" spans="1:9" ht="32.25" customHeight="1" x14ac:dyDescent="0.25">
      <c r="A15" s="814"/>
      <c r="B15" s="815"/>
      <c r="C15" s="815"/>
      <c r="D15" s="816"/>
      <c r="E15" s="28"/>
      <c r="F15" s="28"/>
      <c r="G15" s="28"/>
    </row>
    <row r="16" spans="1:9" ht="12.75" customHeight="1" x14ac:dyDescent="0.2">
      <c r="A16" s="714" t="s">
        <v>2</v>
      </c>
      <c r="B16" s="714"/>
      <c r="C16" s="714"/>
      <c r="D16" s="714"/>
      <c r="E16" s="5">
        <f>E12</f>
        <v>0</v>
      </c>
      <c r="F16" s="5">
        <f>F12</f>
        <v>0</v>
      </c>
      <c r="G16" s="5">
        <f>G12</f>
        <v>0</v>
      </c>
    </row>
    <row r="17" spans="1:7" ht="15.75" x14ac:dyDescent="0.2">
      <c r="A17" s="714" t="s">
        <v>3</v>
      </c>
      <c r="B17" s="714"/>
      <c r="C17" s="714"/>
      <c r="D17" s="714"/>
      <c r="E17" s="5">
        <f>E16/1000</f>
        <v>0</v>
      </c>
      <c r="F17" s="5">
        <f>F16/1000</f>
        <v>0</v>
      </c>
      <c r="G17" s="5">
        <f>G16/1000</f>
        <v>0</v>
      </c>
    </row>
    <row r="18" spans="1:7" ht="15.75" x14ac:dyDescent="0.25">
      <c r="A18" s="3"/>
      <c r="B18" s="3"/>
      <c r="C18" s="708" t="s">
        <v>5</v>
      </c>
      <c r="D18" s="708"/>
      <c r="E18" s="3"/>
      <c r="F18" s="708" t="s">
        <v>6</v>
      </c>
      <c r="G18" s="708"/>
    </row>
    <row r="19" spans="1:7" ht="15.75" x14ac:dyDescent="0.25">
      <c r="A19" s="3"/>
      <c r="B19" s="3"/>
      <c r="C19" s="3"/>
      <c r="D19" s="3"/>
      <c r="E19" s="3"/>
      <c r="F19" s="3"/>
      <c r="G19" s="3"/>
    </row>
    <row r="20" spans="1:7" ht="15.75" x14ac:dyDescent="0.25">
      <c r="A20" s="3" t="s">
        <v>7</v>
      </c>
      <c r="B20" s="3"/>
      <c r="C20" s="27"/>
      <c r="D20" s="27"/>
      <c r="E20" s="3"/>
      <c r="F20" s="709"/>
      <c r="G20" s="709"/>
    </row>
    <row r="21" spans="1:7" ht="15.75" x14ac:dyDescent="0.25">
      <c r="A21" s="9"/>
      <c r="B21" s="9"/>
      <c r="C21" s="708" t="s">
        <v>5</v>
      </c>
      <c r="D21" s="708"/>
      <c r="E21" s="3"/>
      <c r="F21" s="708" t="s">
        <v>6</v>
      </c>
      <c r="G21" s="708"/>
    </row>
  </sheetData>
  <sheetProtection selectLockedCells="1" selectUnlockedCells="1"/>
  <mergeCells count="22">
    <mergeCell ref="F18:G18"/>
    <mergeCell ref="F20:G20"/>
    <mergeCell ref="C21:D21"/>
    <mergeCell ref="F21:G21"/>
    <mergeCell ref="A13:D13"/>
    <mergeCell ref="A14:D14"/>
    <mergeCell ref="A15:D15"/>
    <mergeCell ref="A16:D16"/>
    <mergeCell ref="A17:D17"/>
    <mergeCell ref="C18:D18"/>
    <mergeCell ref="A12:D12"/>
    <mergeCell ref="A2:G2"/>
    <mergeCell ref="A3:G3"/>
    <mergeCell ref="A4:G4"/>
    <mergeCell ref="A5:G5"/>
    <mergeCell ref="A6:G6"/>
    <mergeCell ref="A7:F7"/>
    <mergeCell ref="A8:F8"/>
    <mergeCell ref="A10:D11"/>
    <mergeCell ref="E10:E11"/>
    <mergeCell ref="F10:F11"/>
    <mergeCell ref="G10:G11"/>
  </mergeCells>
  <pageMargins left="0.94027777777777777" right="0.19652777777777777" top="0.98402777777777772" bottom="0.98402777777777772" header="0.51180555555555551" footer="0.51180555555555551"/>
  <pageSetup paperSize="9" scale="85" firstPageNumber="0" orientation="portrait" horizontalDpi="300" verticalDpi="3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topLeftCell="A4" zoomScale="66" zoomScaleNormal="66" zoomScaleSheetLayoutView="66" workbookViewId="0">
      <selection activeCell="K38" sqref="K38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92" t="s">
        <v>361</v>
      </c>
      <c r="B3" s="792"/>
      <c r="C3" s="792"/>
      <c r="D3" s="792"/>
      <c r="E3" s="792"/>
      <c r="F3" s="792"/>
      <c r="G3" s="792"/>
    </row>
    <row r="4" spans="1:7" ht="57" customHeight="1" x14ac:dyDescent="0.25">
      <c r="A4" s="718"/>
      <c r="B4" s="718"/>
      <c r="C4" s="718"/>
      <c r="D4" s="718"/>
      <c r="E4" s="718"/>
      <c r="F4" s="718"/>
      <c r="G4" s="718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42"/>
  <sheetViews>
    <sheetView topLeftCell="A18" zoomScaleSheetLayoutView="66" workbookViewId="0">
      <selection activeCell="G22" sqref="G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17.25" customHeight="1" x14ac:dyDescent="0.25">
      <c r="A3" s="731" t="s">
        <v>351</v>
      </c>
      <c r="B3" s="731"/>
      <c r="C3" s="731"/>
      <c r="D3" s="731"/>
      <c r="E3" s="731"/>
      <c r="F3" s="731"/>
      <c r="G3" s="731"/>
    </row>
    <row r="4" spans="1:9" ht="48.7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2.25" customHeight="1" x14ac:dyDescent="0.25">
      <c r="A7" s="718"/>
      <c r="B7" s="718"/>
      <c r="C7" s="718"/>
      <c r="D7" s="718"/>
      <c r="E7" s="718"/>
      <c r="F7" s="718"/>
      <c r="G7" s="14"/>
    </row>
    <row r="8" spans="1:9" ht="15.75" hidden="1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hidden="1" x14ac:dyDescent="0.25">
      <c r="A9" s="3"/>
      <c r="B9" s="3"/>
      <c r="C9" s="3"/>
      <c r="D9" s="3"/>
      <c r="E9" s="3"/>
      <c r="F9" s="3"/>
      <c r="G9" s="14"/>
    </row>
    <row r="10" spans="1:9" ht="15.75" hidden="1" x14ac:dyDescent="0.25">
      <c r="A10" s="3"/>
      <c r="B10" s="3"/>
      <c r="C10" s="3"/>
      <c r="D10" s="3"/>
      <c r="E10" s="3"/>
      <c r="F10" s="3"/>
      <c r="G10" s="14"/>
    </row>
    <row r="11" spans="1:9" ht="15.75" hidden="1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25" t="s">
        <v>969</v>
      </c>
      <c r="F12" s="425" t="s">
        <v>970</v>
      </c>
      <c r="G12" s="425" t="s">
        <v>971</v>
      </c>
    </row>
    <row r="13" spans="1:9" ht="51" customHeight="1" x14ac:dyDescent="0.2">
      <c r="A13" s="753" t="s">
        <v>591</v>
      </c>
      <c r="B13" s="753"/>
      <c r="C13" s="753"/>
      <c r="D13" s="753"/>
      <c r="E13" s="33">
        <v>3207</v>
      </c>
      <c r="F13" s="33">
        <v>3207</v>
      </c>
      <c r="G13" s="33">
        <v>3207</v>
      </c>
    </row>
    <row r="14" spans="1:9" ht="50.25" customHeight="1" x14ac:dyDescent="0.2">
      <c r="A14" s="749" t="s">
        <v>592</v>
      </c>
      <c r="B14" s="750"/>
      <c r="C14" s="750"/>
      <c r="D14" s="751"/>
      <c r="E14" s="33">
        <v>224</v>
      </c>
      <c r="F14" s="33">
        <v>224</v>
      </c>
      <c r="G14" s="33">
        <v>224</v>
      </c>
    </row>
    <row r="15" spans="1:9" ht="47.25" customHeight="1" x14ac:dyDescent="0.2">
      <c r="A15" s="752" t="s">
        <v>593</v>
      </c>
      <c r="B15" s="752"/>
      <c r="C15" s="752"/>
      <c r="D15" s="752"/>
      <c r="E15" s="33">
        <v>1530</v>
      </c>
      <c r="F15" s="33">
        <v>1530</v>
      </c>
      <c r="G15" s="33">
        <v>1530</v>
      </c>
    </row>
    <row r="16" spans="1:9" s="66" customFormat="1" ht="48" customHeight="1" x14ac:dyDescent="0.2">
      <c r="A16" s="752" t="s">
        <v>594</v>
      </c>
      <c r="B16" s="752"/>
      <c r="C16" s="752"/>
      <c r="D16" s="752"/>
      <c r="E16" s="33">
        <v>1571</v>
      </c>
      <c r="F16" s="33">
        <v>1571</v>
      </c>
      <c r="G16" s="33">
        <v>1571</v>
      </c>
    </row>
    <row r="17" spans="1:8" s="66" customFormat="1" ht="46.5" customHeight="1" x14ac:dyDescent="0.2">
      <c r="A17" s="752" t="s">
        <v>595</v>
      </c>
      <c r="B17" s="752"/>
      <c r="C17" s="752"/>
      <c r="D17" s="752"/>
      <c r="E17" s="33">
        <v>3204</v>
      </c>
      <c r="F17" s="33">
        <v>3204</v>
      </c>
      <c r="G17" s="33">
        <v>3204</v>
      </c>
    </row>
    <row r="18" spans="1:8" s="66" customFormat="1" ht="43.5" customHeight="1" x14ac:dyDescent="0.2">
      <c r="A18" s="752" t="s">
        <v>596</v>
      </c>
      <c r="B18" s="752"/>
      <c r="C18" s="752"/>
      <c r="D18" s="752"/>
      <c r="E18" s="33">
        <v>3204</v>
      </c>
      <c r="F18" s="33">
        <v>3204</v>
      </c>
      <c r="G18" s="33">
        <v>3204</v>
      </c>
    </row>
    <row r="19" spans="1:8" s="66" customFormat="1" ht="45" customHeight="1" x14ac:dyDescent="0.2">
      <c r="A19" s="749" t="s">
        <v>597</v>
      </c>
      <c r="B19" s="750"/>
      <c r="C19" s="750"/>
      <c r="D19" s="751"/>
      <c r="E19" s="33">
        <v>2145</v>
      </c>
      <c r="F19" s="33">
        <v>2145</v>
      </c>
      <c r="G19" s="33">
        <v>2145</v>
      </c>
    </row>
    <row r="20" spans="1:8" s="66" customFormat="1" ht="44.25" customHeight="1" x14ac:dyDescent="0.2">
      <c r="A20" s="752" t="s">
        <v>598</v>
      </c>
      <c r="B20" s="752"/>
      <c r="C20" s="752"/>
      <c r="D20" s="752"/>
      <c r="E20" s="33">
        <v>982</v>
      </c>
      <c r="F20" s="33">
        <v>982</v>
      </c>
      <c r="G20" s="33">
        <v>982</v>
      </c>
    </row>
    <row r="21" spans="1:8" ht="43.5" customHeight="1" x14ac:dyDescent="0.2">
      <c r="A21" s="753" t="s">
        <v>957</v>
      </c>
      <c r="B21" s="753"/>
      <c r="C21" s="753"/>
      <c r="D21" s="753"/>
      <c r="E21" s="33">
        <v>3204</v>
      </c>
      <c r="F21" s="33">
        <v>3204</v>
      </c>
      <c r="G21" s="33">
        <v>3204</v>
      </c>
    </row>
    <row r="22" spans="1:8" ht="16.5" customHeight="1" x14ac:dyDescent="0.2">
      <c r="A22" s="714" t="s">
        <v>2</v>
      </c>
      <c r="B22" s="714"/>
      <c r="C22" s="714"/>
      <c r="D22" s="714"/>
      <c r="E22" s="31">
        <f>SUM(E13:E21)</f>
        <v>19271</v>
      </c>
      <c r="F22" s="31">
        <f>SUM(F13:F21)</f>
        <v>19271</v>
      </c>
      <c r="G22" s="31">
        <f>SUM(G13:G21)</f>
        <v>19271</v>
      </c>
    </row>
    <row r="23" spans="1:8" ht="15.75" x14ac:dyDescent="0.2">
      <c r="A23" s="714" t="s">
        <v>3</v>
      </c>
      <c r="B23" s="714"/>
      <c r="C23" s="714"/>
      <c r="D23" s="714"/>
      <c r="E23" s="31">
        <f>E22/1000</f>
        <v>19.271000000000001</v>
      </c>
      <c r="F23" s="31">
        <f>F22/1000</f>
        <v>19.271000000000001</v>
      </c>
      <c r="G23" s="31">
        <f>G22/1000</f>
        <v>19.271000000000001</v>
      </c>
    </row>
    <row r="24" spans="1:8" ht="15.75" x14ac:dyDescent="0.2">
      <c r="A24" s="715" t="s">
        <v>399</v>
      </c>
      <c r="B24" s="716"/>
      <c r="C24" s="716"/>
      <c r="D24" s="717"/>
      <c r="E24" s="36"/>
      <c r="F24" s="36"/>
      <c r="G24" s="36"/>
      <c r="H24" s="8"/>
    </row>
    <row r="25" spans="1:8" ht="15.75" x14ac:dyDescent="0.2">
      <c r="A25" s="710" t="s">
        <v>400</v>
      </c>
      <c r="B25" s="711"/>
      <c r="C25" s="711"/>
      <c r="D25" s="712"/>
      <c r="E25" s="36">
        <f>E22-E26-E27</f>
        <v>9271</v>
      </c>
      <c r="F25" s="64">
        <f t="shared" ref="F25:G25" si="0">F22-F26-F27</f>
        <v>9271</v>
      </c>
      <c r="G25" s="64">
        <f t="shared" si="0"/>
        <v>9271</v>
      </c>
      <c r="H25" s="8"/>
    </row>
    <row r="26" spans="1:8" ht="15.75" x14ac:dyDescent="0.2">
      <c r="A26" s="710" t="s">
        <v>401</v>
      </c>
      <c r="B26" s="711"/>
      <c r="C26" s="711"/>
      <c r="D26" s="712"/>
      <c r="E26" s="36">
        <v>5000</v>
      </c>
      <c r="F26" s="64">
        <v>5000</v>
      </c>
      <c r="G26" s="64">
        <v>5000</v>
      </c>
      <c r="H26" s="8"/>
    </row>
    <row r="27" spans="1:8" ht="15.75" x14ac:dyDescent="0.2">
      <c r="A27" s="710" t="s">
        <v>402</v>
      </c>
      <c r="B27" s="711"/>
      <c r="C27" s="711"/>
      <c r="D27" s="712"/>
      <c r="E27" s="36">
        <v>5000</v>
      </c>
      <c r="F27" s="64">
        <v>5000</v>
      </c>
      <c r="G27" s="64">
        <v>5000</v>
      </c>
      <c r="H27" s="8"/>
    </row>
    <row r="28" spans="1:8" ht="42" customHeight="1" x14ac:dyDescent="0.25">
      <c r="A28" s="3" t="s">
        <v>4</v>
      </c>
      <c r="B28" s="3"/>
      <c r="C28" s="27"/>
      <c r="D28" s="27"/>
      <c r="E28" s="3"/>
      <c r="F28" s="709" t="s">
        <v>436</v>
      </c>
      <c r="G28" s="709"/>
      <c r="H28" s="9"/>
    </row>
    <row r="29" spans="1:8" ht="15.75" x14ac:dyDescent="0.25">
      <c r="A29" s="3"/>
      <c r="B29" s="3"/>
      <c r="C29" s="708" t="s">
        <v>5</v>
      </c>
      <c r="D29" s="708"/>
      <c r="E29" s="3"/>
      <c r="F29" s="708" t="s">
        <v>6</v>
      </c>
      <c r="G29" s="708"/>
      <c r="H29" s="9"/>
    </row>
    <row r="30" spans="1:8" ht="15.75" x14ac:dyDescent="0.25">
      <c r="A30" s="3"/>
      <c r="B30" s="3"/>
      <c r="C30" s="3"/>
      <c r="D30" s="3"/>
      <c r="E30" s="3"/>
      <c r="F30" s="3"/>
      <c r="G30" s="3"/>
      <c r="H30" s="9"/>
    </row>
    <row r="31" spans="1:8" ht="15.75" x14ac:dyDescent="0.25">
      <c r="A31" s="3" t="s">
        <v>7</v>
      </c>
      <c r="B31" s="3"/>
      <c r="C31" s="27"/>
      <c r="D31" s="27"/>
      <c r="E31" s="3"/>
      <c r="F31" s="709" t="s">
        <v>437</v>
      </c>
      <c r="G31" s="709"/>
      <c r="H31" s="9"/>
    </row>
    <row r="32" spans="1:8" ht="15.75" x14ac:dyDescent="0.25">
      <c r="A32" s="9"/>
      <c r="B32" s="9"/>
      <c r="C32" s="708" t="s">
        <v>5</v>
      </c>
      <c r="D32" s="708"/>
      <c r="E32" s="3"/>
      <c r="F32" s="708" t="s">
        <v>6</v>
      </c>
      <c r="G32" s="708"/>
    </row>
    <row r="33" spans="1:6" ht="15.75" x14ac:dyDescent="0.25">
      <c r="A33" s="9"/>
      <c r="B33" s="9"/>
      <c r="C33" s="9"/>
      <c r="D33" s="9"/>
      <c r="E33" s="9"/>
      <c r="F33" s="9"/>
    </row>
    <row r="34" spans="1:6" ht="15.75" x14ac:dyDescent="0.25">
      <c r="A34" s="9"/>
      <c r="B34" s="9"/>
      <c r="C34" s="9"/>
      <c r="D34" s="9"/>
      <c r="E34" s="9"/>
      <c r="F34" s="9"/>
    </row>
    <row r="35" spans="1:6" ht="15" x14ac:dyDescent="0.2">
      <c r="A35" s="13"/>
      <c r="B35" s="13"/>
      <c r="C35" s="13"/>
      <c r="D35" s="13"/>
      <c r="E35" s="13"/>
      <c r="F35" s="13"/>
    </row>
    <row r="36" spans="1:6" ht="15" x14ac:dyDescent="0.2">
      <c r="A36" s="14"/>
      <c r="B36" s="14"/>
      <c r="C36" s="14"/>
      <c r="D36" s="14"/>
      <c r="E36" s="14"/>
      <c r="F36" s="14"/>
    </row>
    <row r="37" spans="1:6" ht="15" x14ac:dyDescent="0.2">
      <c r="A37" s="14"/>
      <c r="B37" s="14"/>
      <c r="C37" s="14"/>
      <c r="D37" s="14"/>
      <c r="E37" s="14"/>
      <c r="F37" s="14"/>
    </row>
    <row r="38" spans="1:6" ht="15" x14ac:dyDescent="0.2">
      <c r="A38" s="14"/>
      <c r="B38" s="14"/>
      <c r="C38" s="14"/>
      <c r="D38" s="14"/>
      <c r="E38" s="14"/>
      <c r="F38" s="14"/>
    </row>
    <row r="39" spans="1:6" ht="15" x14ac:dyDescent="0.2">
      <c r="F39" s="14"/>
    </row>
    <row r="40" spans="1:6" ht="15" x14ac:dyDescent="0.2">
      <c r="F40" s="14"/>
    </row>
    <row r="41" spans="1:6" ht="15" x14ac:dyDescent="0.2">
      <c r="F41" s="14"/>
    </row>
    <row r="42" spans="1:6" ht="15" x14ac:dyDescent="0.2">
      <c r="F42" s="14"/>
    </row>
  </sheetData>
  <sheetProtection selectLockedCells="1" selectUnlockedCells="1"/>
  <mergeCells count="29">
    <mergeCell ref="C32:D32"/>
    <mergeCell ref="F32:G32"/>
    <mergeCell ref="A15:D15"/>
    <mergeCell ref="A2:G2"/>
    <mergeCell ref="A3:G3"/>
    <mergeCell ref="A4:G4"/>
    <mergeCell ref="A5:G5"/>
    <mergeCell ref="A6:G6"/>
    <mergeCell ref="A7:F7"/>
    <mergeCell ref="F31:G31"/>
    <mergeCell ref="A8:F8"/>
    <mergeCell ref="A12:D12"/>
    <mergeCell ref="A13:D13"/>
    <mergeCell ref="A21:D21"/>
    <mergeCell ref="A22:D22"/>
    <mergeCell ref="A23:D23"/>
    <mergeCell ref="F28:G28"/>
    <mergeCell ref="C29:D29"/>
    <mergeCell ref="F29:G29"/>
    <mergeCell ref="A14:D14"/>
    <mergeCell ref="A24:D24"/>
    <mergeCell ref="A25:D25"/>
    <mergeCell ref="A26:D26"/>
    <mergeCell ref="A27:D27"/>
    <mergeCell ref="A16:D16"/>
    <mergeCell ref="A17:D17"/>
    <mergeCell ref="A18:D18"/>
    <mergeCell ref="A19:D19"/>
    <mergeCell ref="A20:D20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zoomScale="66" zoomScaleNormal="66" zoomScaleSheetLayoutView="66" workbookViewId="0">
      <selection activeCell="G8" sqref="G8:G9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" customHeight="1" x14ac:dyDescent="0.25">
      <c r="A3" s="718" t="s">
        <v>348</v>
      </c>
      <c r="B3" s="718"/>
      <c r="C3" s="718"/>
      <c r="D3" s="718"/>
      <c r="E3" s="718"/>
      <c r="F3" s="718"/>
      <c r="G3" s="718"/>
    </row>
    <row r="4" spans="1:7" ht="54.75" customHeight="1" x14ac:dyDescent="0.25">
      <c r="A4" s="721" t="s">
        <v>458</v>
      </c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320</v>
      </c>
      <c r="F8" s="779" t="s">
        <v>986</v>
      </c>
      <c r="G8" s="779" t="s">
        <v>987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 t="s">
        <v>944</v>
      </c>
      <c r="B10" s="811"/>
      <c r="C10" s="811"/>
      <c r="D10" s="811"/>
      <c r="E10" s="22">
        <v>40000</v>
      </c>
      <c r="F10" s="22">
        <v>40000</v>
      </c>
      <c r="G10" s="40">
        <v>40000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40000</v>
      </c>
      <c r="F42" s="5">
        <f>F10+F31+F32+F33+F34+F35+F36+F37+F38+F39+F40+F41</f>
        <v>40000</v>
      </c>
      <c r="G42" s="5">
        <f>G10+G31+G32+G33+G34+G35+G36+G37+G38+G39+G40+G41</f>
        <v>40000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40</v>
      </c>
      <c r="F43" s="5">
        <f>F42/1000</f>
        <v>40</v>
      </c>
      <c r="G43" s="5">
        <f>G42/1000</f>
        <v>40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 t="s">
        <v>436</v>
      </c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 t="s">
        <v>437</v>
      </c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topLeftCell="A16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18" t="s">
        <v>362</v>
      </c>
      <c r="B3" s="718"/>
      <c r="C3" s="718"/>
      <c r="D3" s="718"/>
      <c r="E3" s="718"/>
      <c r="F3" s="718"/>
      <c r="G3" s="718"/>
    </row>
    <row r="4" spans="1:7" ht="54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363</v>
      </c>
      <c r="B3" s="756"/>
      <c r="C3" s="756"/>
      <c r="D3" s="756"/>
      <c r="E3" s="756"/>
      <c r="F3" s="756"/>
      <c r="G3" s="756"/>
    </row>
    <row r="4" spans="1:7" ht="63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364</v>
      </c>
      <c r="B3" s="756"/>
      <c r="C3" s="756"/>
      <c r="D3" s="756"/>
      <c r="E3" s="756"/>
      <c r="F3" s="756"/>
      <c r="G3" s="756"/>
    </row>
    <row r="4" spans="1:7" ht="65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375</v>
      </c>
      <c r="B3" s="756"/>
      <c r="C3" s="756"/>
      <c r="D3" s="756"/>
      <c r="E3" s="756"/>
      <c r="F3" s="756"/>
      <c r="G3" s="756"/>
    </row>
    <row r="4" spans="1:7" ht="65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H20"/>
  <sheetViews>
    <sheetView view="pageBreakPreview" zoomScale="66" zoomScaleSheetLayoutView="66" workbookViewId="0">
      <selection activeCell="I27" sqref="I27"/>
    </sheetView>
  </sheetViews>
  <sheetFormatPr defaultRowHeight="12.75" x14ac:dyDescent="0.2"/>
  <cols>
    <col min="1" max="1" width="17.5703125" customWidth="1"/>
    <col min="3" max="3" width="12.28515625" customWidth="1"/>
    <col min="4" max="4" width="6.28515625" customWidth="1"/>
    <col min="5" max="5" width="15.5703125" customWidth="1"/>
    <col min="6" max="7" width="15.28515625" customWidth="1"/>
  </cols>
  <sheetData>
    <row r="1" spans="1:7" ht="15" x14ac:dyDescent="0.2">
      <c r="A1" s="14"/>
      <c r="B1" s="14"/>
      <c r="C1" s="14"/>
      <c r="D1" s="14"/>
      <c r="E1" s="14"/>
      <c r="F1" s="14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37.5" customHeight="1" x14ac:dyDescent="0.2">
      <c r="A3" s="726" t="s">
        <v>365</v>
      </c>
      <c r="B3" s="726"/>
      <c r="C3" s="726"/>
      <c r="D3" s="726"/>
      <c r="E3" s="726"/>
      <c r="F3" s="726"/>
      <c r="G3" s="726"/>
    </row>
    <row r="4" spans="1:7" ht="58.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  <c r="G7" s="14"/>
    </row>
    <row r="8" spans="1:7" ht="15.75" x14ac:dyDescent="0.25">
      <c r="A8" s="3"/>
      <c r="B8" s="3"/>
      <c r="C8" s="3"/>
      <c r="D8" s="3"/>
      <c r="E8" s="3"/>
      <c r="F8" s="3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35.25" customHeight="1" x14ac:dyDescent="0.2">
      <c r="A11" s="773" t="s">
        <v>25</v>
      </c>
      <c r="B11" s="773"/>
      <c r="C11" s="773"/>
      <c r="D11" s="767"/>
      <c r="E11" s="41" t="s">
        <v>318</v>
      </c>
      <c r="F11" s="41" t="s">
        <v>319</v>
      </c>
      <c r="G11" s="41" t="s">
        <v>320</v>
      </c>
    </row>
    <row r="12" spans="1:7" ht="30" customHeight="1" x14ac:dyDescent="0.2">
      <c r="A12" s="958" t="s">
        <v>26</v>
      </c>
      <c r="B12" s="958"/>
      <c r="C12" s="958"/>
      <c r="D12" s="959"/>
      <c r="E12" s="42">
        <v>0</v>
      </c>
      <c r="F12" s="42">
        <v>0</v>
      </c>
      <c r="G12" s="42">
        <v>0</v>
      </c>
    </row>
    <row r="13" spans="1:7" ht="30" customHeight="1" x14ac:dyDescent="0.2">
      <c r="A13" s="958" t="s">
        <v>27</v>
      </c>
      <c r="B13" s="958"/>
      <c r="C13" s="958"/>
      <c r="D13" s="958"/>
      <c r="E13" s="43">
        <f>E12*366</f>
        <v>0</v>
      </c>
      <c r="F13" s="43">
        <f>F12*365</f>
        <v>0</v>
      </c>
      <c r="G13" s="43">
        <f>G12*365</f>
        <v>0</v>
      </c>
    </row>
    <row r="14" spans="1:7" ht="36" customHeight="1" x14ac:dyDescent="0.2">
      <c r="A14" s="958" t="s">
        <v>28</v>
      </c>
      <c r="B14" s="958"/>
      <c r="C14" s="958"/>
      <c r="D14" s="958"/>
      <c r="E14" s="33">
        <v>0</v>
      </c>
      <c r="F14" s="33">
        <v>0</v>
      </c>
      <c r="G14" s="33">
        <v>0</v>
      </c>
    </row>
    <row r="15" spans="1:7" ht="27" customHeight="1" x14ac:dyDescent="0.2">
      <c r="A15" s="957" t="s">
        <v>2</v>
      </c>
      <c r="B15" s="957"/>
      <c r="C15" s="957"/>
      <c r="D15" s="957"/>
      <c r="E15" s="5">
        <f>E13*E14</f>
        <v>0</v>
      </c>
      <c r="F15" s="5">
        <f>F13*F14</f>
        <v>0</v>
      </c>
      <c r="G15" s="5">
        <f>G13*G14</f>
        <v>0</v>
      </c>
    </row>
    <row r="16" spans="1:7" ht="28.5" customHeight="1" x14ac:dyDescent="0.2">
      <c r="A16" s="957" t="s">
        <v>24</v>
      </c>
      <c r="B16" s="957"/>
      <c r="C16" s="957"/>
      <c r="D16" s="957"/>
      <c r="E16" s="5">
        <f>E15/1000</f>
        <v>0</v>
      </c>
      <c r="F16" s="5">
        <f>F15/1000</f>
        <v>0</v>
      </c>
      <c r="G16" s="5">
        <f>G15/1000</f>
        <v>0</v>
      </c>
    </row>
    <row r="17" spans="1:8" ht="15.75" x14ac:dyDescent="0.25">
      <c r="A17" s="3"/>
      <c r="B17" s="708" t="s">
        <v>5</v>
      </c>
      <c r="C17" s="708"/>
      <c r="D17" s="38"/>
      <c r="E17" s="708" t="s">
        <v>6</v>
      </c>
      <c r="F17" s="708"/>
      <c r="G17" s="708"/>
      <c r="H17" s="9"/>
    </row>
    <row r="18" spans="1:8" ht="15.75" x14ac:dyDescent="0.25">
      <c r="A18" s="3"/>
      <c r="B18" s="3"/>
      <c r="C18" s="3"/>
      <c r="D18" s="9"/>
      <c r="E18" s="3"/>
      <c r="F18" s="3"/>
      <c r="G18" s="3"/>
      <c r="H18" s="9"/>
    </row>
    <row r="19" spans="1:8" ht="15.75" x14ac:dyDescent="0.25">
      <c r="A19" s="3" t="s">
        <v>7</v>
      </c>
      <c r="B19" s="27"/>
      <c r="C19" s="27"/>
      <c r="D19" s="9"/>
      <c r="E19" s="709"/>
      <c r="F19" s="709"/>
      <c r="G19" s="709"/>
      <c r="H19" s="9"/>
    </row>
    <row r="20" spans="1:8" ht="15.75" x14ac:dyDescent="0.25">
      <c r="A20" s="9"/>
      <c r="B20" s="708" t="s">
        <v>5</v>
      </c>
      <c r="C20" s="708"/>
      <c r="D20" s="38"/>
      <c r="E20" s="727" t="s">
        <v>6</v>
      </c>
      <c r="F20" s="727"/>
      <c r="G20" s="727"/>
      <c r="H20" s="9"/>
    </row>
  </sheetData>
  <sheetProtection selectLockedCells="1" selectUnlockedCells="1"/>
  <mergeCells count="17">
    <mergeCell ref="E19:G19"/>
    <mergeCell ref="B20:C20"/>
    <mergeCell ref="E20:G20"/>
    <mergeCell ref="A11:D11"/>
    <mergeCell ref="A12:D12"/>
    <mergeCell ref="A13:D13"/>
    <mergeCell ref="A14:D14"/>
    <mergeCell ref="A15:D15"/>
    <mergeCell ref="A16:D16"/>
    <mergeCell ref="B17:C17"/>
    <mergeCell ref="E17:G17"/>
    <mergeCell ref="A7:F7"/>
    <mergeCell ref="A2:G2"/>
    <mergeCell ref="A3:G3"/>
    <mergeCell ref="A4:G4"/>
    <mergeCell ref="A5:G5"/>
    <mergeCell ref="A6:G6"/>
  </mergeCells>
  <pageMargins left="0.90972222222222221" right="0.1965277777777777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H18"/>
  <sheetViews>
    <sheetView view="pageBreakPreview" zoomScale="66" zoomScaleSheetLayoutView="66" workbookViewId="0">
      <selection activeCell="P36" sqref="P36"/>
    </sheetView>
  </sheetViews>
  <sheetFormatPr defaultRowHeight="12.75" x14ac:dyDescent="0.2"/>
  <cols>
    <col min="1" max="1" width="18.28515625" customWidth="1"/>
    <col min="4" max="4" width="9.42578125" customWidth="1"/>
    <col min="5" max="5" width="16" customWidth="1"/>
    <col min="6" max="6" width="16.7109375" customWidth="1"/>
    <col min="7" max="7" width="16.28515625" customWidth="1"/>
  </cols>
  <sheetData>
    <row r="2" spans="1:8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8" ht="35.25" customHeight="1" x14ac:dyDescent="0.2">
      <c r="A3" s="726" t="s">
        <v>366</v>
      </c>
      <c r="B3" s="726"/>
      <c r="C3" s="726"/>
      <c r="D3" s="726"/>
      <c r="E3" s="726"/>
      <c r="F3" s="726"/>
      <c r="G3" s="726"/>
    </row>
    <row r="4" spans="1:8" ht="46.5" customHeight="1" x14ac:dyDescent="0.25">
      <c r="A4" s="721"/>
      <c r="B4" s="721"/>
      <c r="C4" s="721"/>
      <c r="D4" s="721"/>
      <c r="E4" s="721"/>
      <c r="F4" s="721"/>
      <c r="G4" s="721"/>
    </row>
    <row r="5" spans="1:8" ht="15.75" customHeight="1" x14ac:dyDescent="0.2">
      <c r="A5" s="854" t="s">
        <v>1</v>
      </c>
      <c r="B5" s="854"/>
      <c r="C5" s="854"/>
      <c r="D5" s="854"/>
      <c r="E5" s="854"/>
      <c r="F5" s="854"/>
      <c r="G5" s="854"/>
    </row>
    <row r="6" spans="1:8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8" ht="15.75" customHeight="1" x14ac:dyDescent="0.25">
      <c r="A7" s="718"/>
      <c r="B7" s="718"/>
      <c r="C7" s="718"/>
      <c r="D7" s="718"/>
      <c r="E7" s="718"/>
      <c r="F7" s="718"/>
    </row>
    <row r="8" spans="1:8" x14ac:dyDescent="0.2">
      <c r="A8" s="1"/>
      <c r="B8" s="1"/>
      <c r="C8" s="1"/>
      <c r="D8" s="1"/>
      <c r="E8" s="1"/>
      <c r="F8" s="1"/>
    </row>
    <row r="9" spans="1:8" ht="34.5" customHeight="1" x14ac:dyDescent="0.2">
      <c r="A9" s="858" t="s">
        <v>25</v>
      </c>
      <c r="B9" s="858"/>
      <c r="C9" s="858"/>
      <c r="D9" s="858"/>
      <c r="E9" s="41" t="s">
        <v>318</v>
      </c>
      <c r="F9" s="41" t="s">
        <v>319</v>
      </c>
      <c r="G9" s="41" t="s">
        <v>320</v>
      </c>
    </row>
    <row r="10" spans="1:8" ht="30" customHeight="1" x14ac:dyDescent="0.2">
      <c r="A10" s="853" t="s">
        <v>26</v>
      </c>
      <c r="B10" s="853"/>
      <c r="C10" s="853"/>
      <c r="D10" s="853"/>
      <c r="E10" s="30">
        <v>0</v>
      </c>
      <c r="F10" s="30"/>
      <c r="G10" s="30"/>
    </row>
    <row r="11" spans="1:8" ht="30" customHeight="1" x14ac:dyDescent="0.2">
      <c r="A11" s="853" t="s">
        <v>27</v>
      </c>
      <c r="B11" s="853"/>
      <c r="C11" s="853"/>
      <c r="D11" s="853"/>
      <c r="E11" s="30"/>
      <c r="F11" s="30"/>
      <c r="G11" s="30"/>
    </row>
    <row r="12" spans="1:8" ht="30" customHeight="1" x14ac:dyDescent="0.2">
      <c r="A12" s="853" t="s">
        <v>29</v>
      </c>
      <c r="B12" s="853"/>
      <c r="C12" s="853"/>
      <c r="D12" s="853"/>
      <c r="E12" s="30"/>
      <c r="F12" s="30"/>
      <c r="G12" s="30"/>
    </row>
    <row r="13" spans="1:8" ht="30" customHeight="1" x14ac:dyDescent="0.2">
      <c r="A13" s="714" t="s">
        <v>2</v>
      </c>
      <c r="B13" s="714"/>
      <c r="C13" s="714"/>
      <c r="D13" s="714"/>
      <c r="E13" s="5">
        <f>E10+E11+E12</f>
        <v>0</v>
      </c>
      <c r="F13" s="5">
        <f>F11*F12</f>
        <v>0</v>
      </c>
      <c r="G13" s="5">
        <f>G11*G12</f>
        <v>0</v>
      </c>
    </row>
    <row r="14" spans="1:8" ht="30" customHeight="1" x14ac:dyDescent="0.2">
      <c r="A14" s="714" t="s">
        <v>24</v>
      </c>
      <c r="B14" s="714"/>
      <c r="C14" s="714"/>
      <c r="D14" s="714"/>
      <c r="E14" s="5">
        <f>E13/1000</f>
        <v>0</v>
      </c>
      <c r="F14" s="5">
        <f>F13/1000</f>
        <v>0</v>
      </c>
      <c r="G14" s="5">
        <f>G13/1000</f>
        <v>0</v>
      </c>
    </row>
    <row r="15" spans="1:8" ht="15.75" x14ac:dyDescent="0.25">
      <c r="A15" s="3"/>
      <c r="B15" s="961" t="s">
        <v>5</v>
      </c>
      <c r="C15" s="961"/>
      <c r="D15" s="25"/>
      <c r="E15" s="961" t="s">
        <v>6</v>
      </c>
      <c r="F15" s="961"/>
      <c r="G15" s="961"/>
      <c r="H15" s="9"/>
    </row>
    <row r="16" spans="1:8" ht="15.75" x14ac:dyDescent="0.25">
      <c r="A16" s="3"/>
      <c r="B16" s="1"/>
      <c r="C16" s="1"/>
      <c r="D16" s="12"/>
      <c r="E16" s="1"/>
      <c r="F16" s="1"/>
      <c r="G16" s="1"/>
      <c r="H16" s="9"/>
    </row>
    <row r="17" spans="1:8" ht="15.75" x14ac:dyDescent="0.25">
      <c r="A17" s="3" t="s">
        <v>7</v>
      </c>
      <c r="B17" s="11"/>
      <c r="C17" s="11"/>
      <c r="D17" s="12"/>
      <c r="E17" s="960"/>
      <c r="F17" s="960"/>
      <c r="G17" s="960"/>
      <c r="H17" s="9"/>
    </row>
    <row r="18" spans="1:8" ht="15.75" x14ac:dyDescent="0.25">
      <c r="A18" s="9"/>
      <c r="B18" s="961" t="s">
        <v>5</v>
      </c>
      <c r="C18" s="961"/>
      <c r="D18" s="25"/>
      <c r="E18" s="844" t="s">
        <v>6</v>
      </c>
      <c r="F18" s="844"/>
      <c r="G18" s="844"/>
      <c r="H18" s="9"/>
    </row>
  </sheetData>
  <sheetProtection selectLockedCells="1" selectUnlockedCells="1"/>
  <mergeCells count="17">
    <mergeCell ref="E17:G17"/>
    <mergeCell ref="B18:C18"/>
    <mergeCell ref="E18:G18"/>
    <mergeCell ref="A9:D9"/>
    <mergeCell ref="A10:D10"/>
    <mergeCell ref="A11:D11"/>
    <mergeCell ref="A12:D12"/>
    <mergeCell ref="A13:D13"/>
    <mergeCell ref="A14:D14"/>
    <mergeCell ref="B15:C15"/>
    <mergeCell ref="E15:G15"/>
    <mergeCell ref="A7:F7"/>
    <mergeCell ref="A2:G2"/>
    <mergeCell ref="A3:G3"/>
    <mergeCell ref="A4:G4"/>
    <mergeCell ref="A5:G5"/>
    <mergeCell ref="A6:G6"/>
  </mergeCells>
  <pageMargins left="0.94027777777777777" right="0.19652777777777777" top="0.98402777777777772" bottom="0.98402777777777772" header="0.51180555555555551" footer="0.51180555555555551"/>
  <pageSetup paperSize="9" scale="97" firstPageNumber="0" orientation="portrait" horizontalDpi="300" verticalDpi="300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367</v>
      </c>
      <c r="B3" s="756"/>
      <c r="C3" s="756"/>
      <c r="D3" s="756"/>
      <c r="E3" s="756"/>
      <c r="F3" s="756"/>
      <c r="G3" s="756"/>
    </row>
    <row r="4" spans="1:7" ht="63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368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topLeftCell="A7" zoomScale="66" zoomScaleNormal="66" zoomScaleSheetLayoutView="66" workbookViewId="0">
      <selection activeCell="M43" sqref="M43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369</v>
      </c>
      <c r="B3" s="756"/>
      <c r="C3" s="756"/>
      <c r="D3" s="756"/>
      <c r="E3" s="756"/>
      <c r="F3" s="756"/>
      <c r="G3" s="756"/>
    </row>
    <row r="4" spans="1:7" ht="57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37"/>
  <sheetViews>
    <sheetView view="pageBreakPreview" zoomScale="66" zoomScaleSheetLayoutView="66" workbookViewId="0">
      <selection activeCell="A7" sqref="A7:F7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352</v>
      </c>
      <c r="B3" s="731"/>
      <c r="C3" s="731"/>
      <c r="D3" s="731"/>
      <c r="E3" s="731"/>
      <c r="F3" s="731"/>
      <c r="G3" s="731"/>
    </row>
    <row r="4" spans="1:9" ht="48.7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434</v>
      </c>
      <c r="F12" s="4" t="s">
        <v>435</v>
      </c>
      <c r="G12" s="4" t="s">
        <v>439</v>
      </c>
    </row>
    <row r="13" spans="1:9" ht="27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7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7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3.2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">
      <c r="A19" s="715" t="s">
        <v>399</v>
      </c>
      <c r="B19" s="716"/>
      <c r="C19" s="716"/>
      <c r="D19" s="717"/>
      <c r="E19" s="36"/>
      <c r="F19" s="36"/>
      <c r="G19" s="36"/>
      <c r="H19" s="8"/>
    </row>
    <row r="20" spans="1:8" ht="15.75" x14ac:dyDescent="0.2">
      <c r="A20" s="710" t="s">
        <v>400</v>
      </c>
      <c r="B20" s="711"/>
      <c r="C20" s="711"/>
      <c r="D20" s="712"/>
      <c r="E20" s="36"/>
      <c r="F20" s="36"/>
      <c r="G20" s="36"/>
      <c r="H20" s="8"/>
    </row>
    <row r="21" spans="1:8" ht="15.75" x14ac:dyDescent="0.2">
      <c r="A21" s="710" t="s">
        <v>401</v>
      </c>
      <c r="B21" s="711"/>
      <c r="C21" s="711"/>
      <c r="D21" s="712"/>
      <c r="E21" s="36"/>
      <c r="F21" s="36"/>
      <c r="G21" s="36"/>
      <c r="H21" s="8"/>
    </row>
    <row r="22" spans="1:8" ht="15.75" x14ac:dyDescent="0.2">
      <c r="A22" s="710" t="s">
        <v>402</v>
      </c>
      <c r="B22" s="711"/>
      <c r="C22" s="711"/>
      <c r="D22" s="712"/>
      <c r="E22" s="36"/>
      <c r="F22" s="36"/>
      <c r="G22" s="36"/>
      <c r="H22" s="8"/>
    </row>
    <row r="23" spans="1:8" ht="15.75" x14ac:dyDescent="0.25">
      <c r="A23" s="3"/>
      <c r="B23" s="3"/>
      <c r="C23" s="708" t="s">
        <v>5</v>
      </c>
      <c r="D23" s="708"/>
      <c r="E23" s="3"/>
      <c r="F23" s="708" t="s">
        <v>6</v>
      </c>
      <c r="G23" s="708"/>
      <c r="H23" s="9"/>
    </row>
    <row r="24" spans="1:8" ht="15.75" x14ac:dyDescent="0.25">
      <c r="A24" s="3"/>
      <c r="B24" s="3"/>
      <c r="C24" s="3"/>
      <c r="D24" s="3"/>
      <c r="E24" s="3"/>
      <c r="F24" s="3"/>
      <c r="G24" s="3"/>
      <c r="H24" s="9"/>
    </row>
    <row r="25" spans="1:8" ht="15.75" x14ac:dyDescent="0.25">
      <c r="A25" s="3" t="s">
        <v>7</v>
      </c>
      <c r="B25" s="3"/>
      <c r="C25" s="27"/>
      <c r="D25" s="27"/>
      <c r="E25" s="3"/>
      <c r="F25" s="709"/>
      <c r="G25" s="709"/>
      <c r="H25" s="9"/>
    </row>
    <row r="26" spans="1:8" ht="15.75" x14ac:dyDescent="0.25">
      <c r="A26" s="9"/>
      <c r="B26" s="9"/>
      <c r="C26" s="708" t="s">
        <v>5</v>
      </c>
      <c r="D26" s="708"/>
      <c r="E26" s="3"/>
      <c r="F26" s="708" t="s">
        <v>6</v>
      </c>
      <c r="G26" s="708"/>
      <c r="H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3">
    <mergeCell ref="A15:D15"/>
    <mergeCell ref="A2:G2"/>
    <mergeCell ref="A3:G3"/>
    <mergeCell ref="A4:G4"/>
    <mergeCell ref="A5:G5"/>
    <mergeCell ref="A6:G6"/>
    <mergeCell ref="A7:F7"/>
    <mergeCell ref="F25:G25"/>
    <mergeCell ref="C26:D26"/>
    <mergeCell ref="F26:G26"/>
    <mergeCell ref="A8:F8"/>
    <mergeCell ref="A12:D12"/>
    <mergeCell ref="A13:D13"/>
    <mergeCell ref="A16:D16"/>
    <mergeCell ref="A17:D17"/>
    <mergeCell ref="A18:D18"/>
    <mergeCell ref="A14:D14"/>
    <mergeCell ref="A19:D19"/>
    <mergeCell ref="A20:D20"/>
    <mergeCell ref="A21:D21"/>
    <mergeCell ref="A22:D22"/>
    <mergeCell ref="C23:D23"/>
    <mergeCell ref="F23:G23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G25"/>
  <sheetViews>
    <sheetView workbookViewId="0">
      <selection activeCell="K15" sqref="K15"/>
    </sheetView>
  </sheetViews>
  <sheetFormatPr defaultRowHeight="12.75" x14ac:dyDescent="0.2"/>
  <cols>
    <col min="1" max="4" width="9.140625" style="66"/>
    <col min="5" max="5" width="13.5703125" style="66" customWidth="1"/>
    <col min="6" max="6" width="16.140625" style="66" customWidth="1"/>
    <col min="7" max="7" width="13.7109375" style="66" customWidth="1"/>
    <col min="8" max="16384" width="9.140625" style="66"/>
  </cols>
  <sheetData>
    <row r="2" spans="1:7" ht="15.75" x14ac:dyDescent="0.25">
      <c r="A2" s="907" t="s">
        <v>0</v>
      </c>
      <c r="B2" s="907"/>
      <c r="C2" s="907"/>
      <c r="D2" s="907"/>
      <c r="E2" s="907"/>
      <c r="F2" s="907"/>
      <c r="G2" s="907"/>
    </row>
    <row r="3" spans="1:7" ht="15.75" x14ac:dyDescent="0.25">
      <c r="A3" s="908" t="s">
        <v>946</v>
      </c>
      <c r="B3" s="908"/>
      <c r="C3" s="908"/>
      <c r="D3" s="908"/>
      <c r="E3" s="908"/>
      <c r="F3" s="908"/>
      <c r="G3" s="908"/>
    </row>
    <row r="4" spans="1:7" ht="15.75" x14ac:dyDescent="0.25">
      <c r="A4" s="913" t="s">
        <v>517</v>
      </c>
      <c r="B4" s="913"/>
      <c r="C4" s="913"/>
      <c r="D4" s="913"/>
      <c r="E4" s="913"/>
      <c r="F4" s="913"/>
      <c r="G4" s="913"/>
    </row>
    <row r="5" spans="1:7" x14ac:dyDescent="0.2">
      <c r="A5" s="854" t="s">
        <v>1</v>
      </c>
      <c r="B5" s="854"/>
      <c r="C5" s="854"/>
      <c r="D5" s="854"/>
      <c r="E5" s="854"/>
      <c r="F5" s="854"/>
      <c r="G5" s="854"/>
    </row>
    <row r="6" spans="1:7" ht="15.75" x14ac:dyDescent="0.25">
      <c r="A6" s="908" t="s">
        <v>514</v>
      </c>
      <c r="B6" s="908"/>
      <c r="C6" s="908"/>
      <c r="D6" s="908"/>
      <c r="E6" s="908"/>
      <c r="F6" s="908"/>
      <c r="G6" s="908"/>
    </row>
    <row r="7" spans="1:7" ht="15.75" x14ac:dyDescent="0.25">
      <c r="A7" s="908"/>
      <c r="B7" s="908"/>
      <c r="C7" s="908"/>
      <c r="D7" s="908"/>
      <c r="E7" s="908"/>
      <c r="F7" s="908"/>
    </row>
    <row r="8" spans="1:7" x14ac:dyDescent="0.2">
      <c r="A8" s="178"/>
      <c r="B8" s="178"/>
      <c r="C8" s="178"/>
      <c r="D8" s="178"/>
      <c r="E8" s="178"/>
      <c r="F8" s="178"/>
    </row>
    <row r="9" spans="1:7" ht="47.25" x14ac:dyDescent="0.2">
      <c r="A9" s="1005" t="s">
        <v>8</v>
      </c>
      <c r="B9" s="1005"/>
      <c r="C9" s="1005"/>
      <c r="D9" s="1005"/>
      <c r="E9" s="412" t="s">
        <v>993</v>
      </c>
      <c r="F9" s="412" t="s">
        <v>994</v>
      </c>
      <c r="G9" s="412" t="s">
        <v>995</v>
      </c>
    </row>
    <row r="10" spans="1:7" ht="15" x14ac:dyDescent="0.2">
      <c r="A10" s="1006" t="s">
        <v>947</v>
      </c>
      <c r="B10" s="1006"/>
      <c r="C10" s="1006"/>
      <c r="D10" s="1006"/>
      <c r="E10" s="252">
        <v>600000</v>
      </c>
      <c r="F10" s="252">
        <v>600000</v>
      </c>
      <c r="G10" s="252">
        <v>600000</v>
      </c>
    </row>
    <row r="11" spans="1:7" ht="15" x14ac:dyDescent="0.2">
      <c r="A11" s="1006"/>
      <c r="B11" s="1006"/>
      <c r="C11" s="1006"/>
      <c r="D11" s="1006"/>
      <c r="E11" s="252"/>
      <c r="F11" s="413"/>
      <c r="G11" s="413"/>
    </row>
    <row r="12" spans="1:7" ht="15" x14ac:dyDescent="0.2">
      <c r="A12" s="1006"/>
      <c r="B12" s="1006"/>
      <c r="C12" s="1006"/>
      <c r="D12" s="1006"/>
      <c r="E12" s="252"/>
      <c r="F12" s="413"/>
      <c r="G12" s="413"/>
    </row>
    <row r="13" spans="1:7" ht="15" x14ac:dyDescent="0.2">
      <c r="A13" s="1006"/>
      <c r="B13" s="1006"/>
      <c r="C13" s="1006"/>
      <c r="D13" s="1006"/>
      <c r="E13" s="252"/>
      <c r="F13" s="413"/>
      <c r="G13" s="413"/>
    </row>
    <row r="14" spans="1:7" ht="15" x14ac:dyDescent="0.2">
      <c r="A14" s="1006"/>
      <c r="B14" s="1006"/>
      <c r="C14" s="1006"/>
      <c r="D14" s="1006"/>
      <c r="E14" s="252"/>
      <c r="F14" s="413"/>
      <c r="G14" s="413"/>
    </row>
    <row r="15" spans="1:7" ht="15" x14ac:dyDescent="0.2">
      <c r="A15" s="1006"/>
      <c r="B15" s="1006"/>
      <c r="C15" s="1006"/>
      <c r="D15" s="1006"/>
      <c r="E15" s="252"/>
      <c r="F15" s="413"/>
      <c r="G15" s="413"/>
    </row>
    <row r="16" spans="1:7" ht="15" x14ac:dyDescent="0.2">
      <c r="A16" s="1006"/>
      <c r="B16" s="1006"/>
      <c r="C16" s="1006"/>
      <c r="D16" s="1006"/>
      <c r="E16" s="252"/>
      <c r="F16" s="413"/>
      <c r="G16" s="413"/>
    </row>
    <row r="17" spans="1:7" ht="15.75" x14ac:dyDescent="0.2">
      <c r="A17" s="1007" t="s">
        <v>2</v>
      </c>
      <c r="B17" s="1007"/>
      <c r="C17" s="1007"/>
      <c r="D17" s="1007"/>
      <c r="E17" s="403">
        <f>SUM(E10:E16)</f>
        <v>600000</v>
      </c>
      <c r="F17" s="403">
        <f>SUM(F10:F16)</f>
        <v>600000</v>
      </c>
      <c r="G17" s="403">
        <f>SUM(G10:G16)</f>
        <v>600000</v>
      </c>
    </row>
    <row r="18" spans="1:7" ht="15.75" x14ac:dyDescent="0.2">
      <c r="A18" s="1007" t="s">
        <v>3</v>
      </c>
      <c r="B18" s="1007"/>
      <c r="C18" s="1007"/>
      <c r="D18" s="1007"/>
      <c r="E18" s="403">
        <f>E17/1000</f>
        <v>600</v>
      </c>
      <c r="F18" s="403">
        <f>F17/1000</f>
        <v>600</v>
      </c>
      <c r="G18" s="403">
        <f>G17/1000</f>
        <v>600</v>
      </c>
    </row>
    <row r="19" spans="1:7" x14ac:dyDescent="0.2">
      <c r="A19" s="1004"/>
      <c r="B19" s="1004"/>
    </row>
    <row r="20" spans="1:7" x14ac:dyDescent="0.2">
      <c r="A20" s="1004"/>
      <c r="B20" s="1004"/>
    </row>
    <row r="21" spans="1:7" ht="15.75" x14ac:dyDescent="0.25">
      <c r="A21" s="181" t="s">
        <v>4</v>
      </c>
      <c r="B21" s="178"/>
      <c r="C21" s="182"/>
      <c r="D21" s="182"/>
      <c r="E21" s="178"/>
      <c r="F21" s="862" t="s">
        <v>436</v>
      </c>
      <c r="G21" s="862"/>
    </row>
    <row r="22" spans="1:7" ht="15.75" x14ac:dyDescent="0.25">
      <c r="A22" s="181"/>
      <c r="B22" s="178"/>
      <c r="C22" s="864" t="s">
        <v>5</v>
      </c>
      <c r="D22" s="864"/>
      <c r="E22" s="178"/>
      <c r="F22" s="864" t="s">
        <v>6</v>
      </c>
      <c r="G22" s="864"/>
    </row>
    <row r="23" spans="1:7" ht="15.75" x14ac:dyDescent="0.25">
      <c r="A23" s="181"/>
      <c r="B23" s="178"/>
      <c r="C23" s="178"/>
      <c r="D23" s="178"/>
      <c r="E23" s="178"/>
      <c r="F23" s="178"/>
      <c r="G23" s="178"/>
    </row>
    <row r="24" spans="1:7" ht="15.75" x14ac:dyDescent="0.25">
      <c r="A24" s="181" t="s">
        <v>7</v>
      </c>
      <c r="B24" s="178"/>
      <c r="C24" s="182"/>
      <c r="D24" s="182"/>
      <c r="E24" s="178"/>
      <c r="F24" s="862" t="s">
        <v>437</v>
      </c>
      <c r="G24" s="862"/>
    </row>
    <row r="25" spans="1:7" ht="15.75" x14ac:dyDescent="0.25">
      <c r="A25" s="183"/>
      <c r="B25" s="183"/>
      <c r="C25" s="864" t="s">
        <v>5</v>
      </c>
      <c r="D25" s="864"/>
      <c r="E25" s="178"/>
      <c r="F25" s="864" t="s">
        <v>6</v>
      </c>
      <c r="G25" s="864"/>
    </row>
  </sheetData>
  <mergeCells count="24">
    <mergeCell ref="A7:F7"/>
    <mergeCell ref="A2:G2"/>
    <mergeCell ref="A3:G3"/>
    <mergeCell ref="A4:G4"/>
    <mergeCell ref="A5:G5"/>
    <mergeCell ref="A6:G6"/>
    <mergeCell ref="A20:B20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B19"/>
    <mergeCell ref="F21:G21"/>
    <mergeCell ref="C22:D22"/>
    <mergeCell ref="F22:G22"/>
    <mergeCell ref="F24:G24"/>
    <mergeCell ref="C25:D25"/>
    <mergeCell ref="F25:G25"/>
  </mergeCells>
  <pageMargins left="0.7" right="0.7" top="0.75" bottom="0.75" header="0.3" footer="0.3"/>
  <pageSetup paperSize="9" orientation="portrait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zoomScale="66" zoomScaleNormal="66" zoomScaleSheetLayoutView="66" workbookViewId="0">
      <selection activeCell="L16" sqref="L16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370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 t="s">
        <v>458</v>
      </c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320</v>
      </c>
      <c r="F8" s="779" t="s">
        <v>986</v>
      </c>
      <c r="G8" s="779" t="s">
        <v>987</v>
      </c>
    </row>
    <row r="9" spans="1:7" ht="29.25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 t="s">
        <v>945</v>
      </c>
      <c r="B10" s="811"/>
      <c r="C10" s="811"/>
      <c r="D10" s="811"/>
      <c r="E10" s="22">
        <v>40800</v>
      </c>
      <c r="F10" s="22">
        <v>40800</v>
      </c>
      <c r="G10" s="40">
        <v>40800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40800</v>
      </c>
      <c r="F42" s="5">
        <f>F10+F31+F32+F33+F34+F35+F36+F37+F38+F39+F40+F41</f>
        <v>40800</v>
      </c>
      <c r="G42" s="5">
        <f>G10+G31+G32+G33+G34+G35+G36+G37+G38+G39+G40+G41</f>
        <v>40800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40.799999999999997</v>
      </c>
      <c r="F43" s="5">
        <f>F42/1000</f>
        <v>40.799999999999997</v>
      </c>
      <c r="G43" s="5">
        <f>G42/1000</f>
        <v>40.799999999999997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3" firstPageNumber="0" orientation="portrait" horizontalDpi="300" verticalDpi="300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topLeftCell="A10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371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topLeftCell="A16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7" customHeight="1" x14ac:dyDescent="0.2">
      <c r="A3" s="756" t="s">
        <v>376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49"/>
  <sheetViews>
    <sheetView view="pageBreakPreview" topLeftCell="A13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8.5" customHeight="1" x14ac:dyDescent="0.2">
      <c r="A3" s="756" t="s">
        <v>377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19"/>
  <sheetViews>
    <sheetView view="pageBreakPreview" topLeftCell="A4" zoomScale="66" zoomScaleNormal="66" zoomScaleSheetLayoutView="66" workbookViewId="0">
      <selection activeCell="K40" sqref="K40"/>
    </sheetView>
  </sheetViews>
  <sheetFormatPr defaultRowHeight="15" x14ac:dyDescent="0.2"/>
  <cols>
    <col min="1" max="1" width="9.140625" style="14"/>
    <col min="2" max="2" width="19.7109375" style="14" customWidth="1"/>
    <col min="3" max="3" width="15.5703125" style="14" customWidth="1"/>
    <col min="4" max="4" width="6" style="14" customWidth="1"/>
    <col min="5" max="5" width="12.7109375" style="14" customWidth="1"/>
    <col min="6" max="6" width="11.5703125" style="14" customWidth="1"/>
    <col min="7" max="7" width="16.28515625" style="14" customWidth="1"/>
    <col min="8" max="8" width="13.7109375" style="14" customWidth="1"/>
    <col min="9" max="9" width="12.85546875" style="14" customWidth="1"/>
    <col min="10" max="10" width="13.140625" style="14" customWidth="1"/>
    <col min="11" max="11" width="10.7109375" style="14" customWidth="1"/>
    <col min="12" max="12" width="10.42578125" style="14" customWidth="1"/>
    <col min="13" max="13" width="13.7109375" style="14" customWidth="1"/>
  </cols>
  <sheetData>
    <row r="1" spans="1:13" ht="15.75" x14ac:dyDescent="0.25">
      <c r="A1" s="720" t="s">
        <v>0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</row>
    <row r="2" spans="1:13" ht="15.75" customHeight="1" x14ac:dyDescent="0.25">
      <c r="A2" s="718" t="s">
        <v>359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</row>
    <row r="3" spans="1:13" ht="40.5" customHeight="1" x14ac:dyDescent="0.25">
      <c r="A3" s="721"/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</row>
    <row r="4" spans="1:13" ht="15.75" customHeight="1" x14ac:dyDescent="0.2">
      <c r="A4" s="727" t="s">
        <v>1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</row>
    <row r="5" spans="1:13" ht="15.75" customHeight="1" x14ac:dyDescent="0.25">
      <c r="A5" s="718" t="s">
        <v>322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</row>
    <row r="6" spans="1:13" ht="15.75" customHeight="1" x14ac:dyDescent="0.25">
      <c r="A6" s="718"/>
      <c r="B6" s="718"/>
      <c r="C6" s="718"/>
      <c r="D6" s="718"/>
      <c r="E6" s="718"/>
      <c r="F6" s="718"/>
      <c r="G6" s="718"/>
      <c r="H6" s="718"/>
      <c r="I6" s="718"/>
      <c r="J6" s="718"/>
    </row>
    <row r="7" spans="1:13" ht="37.5" customHeight="1" x14ac:dyDescent="0.2">
      <c r="A7" s="772" t="s">
        <v>8</v>
      </c>
      <c r="B7" s="772"/>
      <c r="C7" s="773" t="s">
        <v>10</v>
      </c>
      <c r="D7" s="774" t="s">
        <v>11</v>
      </c>
      <c r="E7" s="767" t="s">
        <v>318</v>
      </c>
      <c r="F7" s="768"/>
      <c r="G7" s="769"/>
      <c r="H7" s="767" t="s">
        <v>319</v>
      </c>
      <c r="I7" s="768"/>
      <c r="J7" s="769"/>
      <c r="K7" s="767" t="s">
        <v>320</v>
      </c>
      <c r="L7" s="768"/>
      <c r="M7" s="769"/>
    </row>
    <row r="8" spans="1:13" ht="19.5" customHeight="1" x14ac:dyDescent="0.25">
      <c r="A8" s="772"/>
      <c r="B8" s="772"/>
      <c r="C8" s="773"/>
      <c r="D8" s="774"/>
      <c r="E8" s="26" t="s">
        <v>12</v>
      </c>
      <c r="F8" s="26" t="s">
        <v>13</v>
      </c>
      <c r="G8" s="26" t="s">
        <v>9</v>
      </c>
      <c r="H8" s="26" t="s">
        <v>12</v>
      </c>
      <c r="I8" s="26" t="s">
        <v>13</v>
      </c>
      <c r="J8" s="26" t="s">
        <v>9</v>
      </c>
      <c r="K8" s="26" t="s">
        <v>12</v>
      </c>
      <c r="L8" s="26" t="s">
        <v>13</v>
      </c>
      <c r="M8" s="26" t="s">
        <v>9</v>
      </c>
    </row>
    <row r="9" spans="1:13" ht="63" customHeight="1" x14ac:dyDescent="0.25">
      <c r="A9" s="919" t="s">
        <v>14</v>
      </c>
      <c r="B9" s="919"/>
      <c r="C9" s="21"/>
      <c r="D9" s="16" t="s">
        <v>15</v>
      </c>
      <c r="E9" s="22">
        <v>0</v>
      </c>
      <c r="F9" s="34">
        <v>0</v>
      </c>
      <c r="G9" s="22">
        <f>E9*F9</f>
        <v>0</v>
      </c>
      <c r="H9" s="22">
        <v>0</v>
      </c>
      <c r="I9" s="22">
        <v>0</v>
      </c>
      <c r="J9" s="22">
        <f>H9*I9</f>
        <v>0</v>
      </c>
      <c r="K9" s="22">
        <v>0</v>
      </c>
      <c r="L9" s="22">
        <v>0</v>
      </c>
      <c r="M9" s="22">
        <f>K9*L9</f>
        <v>0</v>
      </c>
    </row>
    <row r="10" spans="1:13" ht="57.75" customHeight="1" x14ac:dyDescent="0.25">
      <c r="A10" s="919" t="s">
        <v>16</v>
      </c>
      <c r="B10" s="919"/>
      <c r="C10" s="21"/>
      <c r="D10" s="16"/>
      <c r="E10" s="39">
        <v>0</v>
      </c>
      <c r="F10" s="34">
        <v>0</v>
      </c>
      <c r="G10" s="22">
        <f>E10*F10</f>
        <v>0</v>
      </c>
      <c r="H10" s="39">
        <v>0</v>
      </c>
      <c r="I10" s="22">
        <v>0</v>
      </c>
      <c r="J10" s="22">
        <f>H10*I10</f>
        <v>0</v>
      </c>
      <c r="K10" s="39">
        <v>0</v>
      </c>
      <c r="L10" s="22">
        <v>0</v>
      </c>
      <c r="M10" s="22">
        <f>K10*L10</f>
        <v>0</v>
      </c>
    </row>
    <row r="11" spans="1:13" ht="61.5" customHeight="1" x14ac:dyDescent="0.25">
      <c r="A11" s="919" t="s">
        <v>356</v>
      </c>
      <c r="B11" s="919"/>
      <c r="C11" s="21"/>
      <c r="D11" s="16" t="s">
        <v>17</v>
      </c>
      <c r="E11" s="39">
        <v>0</v>
      </c>
      <c r="F11" s="34">
        <v>0</v>
      </c>
      <c r="G11" s="22">
        <f>E11*F11</f>
        <v>0</v>
      </c>
      <c r="H11" s="39">
        <v>0</v>
      </c>
      <c r="I11" s="22">
        <v>0</v>
      </c>
      <c r="J11" s="22">
        <f>H11*I11</f>
        <v>0</v>
      </c>
      <c r="K11" s="39">
        <v>0</v>
      </c>
      <c r="L11" s="22">
        <v>0</v>
      </c>
      <c r="M11" s="22">
        <f>K11*L11</f>
        <v>0</v>
      </c>
    </row>
    <row r="12" spans="1:13" ht="54.75" customHeight="1" x14ac:dyDescent="0.25">
      <c r="A12" s="811" t="s">
        <v>18</v>
      </c>
      <c r="B12" s="811"/>
      <c r="C12" s="21"/>
      <c r="D12" s="16" t="s">
        <v>19</v>
      </c>
      <c r="E12" s="39">
        <v>0</v>
      </c>
      <c r="F12" s="34">
        <v>0</v>
      </c>
      <c r="G12" s="22">
        <f>E12*F12</f>
        <v>0</v>
      </c>
      <c r="H12" s="39">
        <v>0</v>
      </c>
      <c r="I12" s="22">
        <v>0</v>
      </c>
      <c r="J12" s="22">
        <f>H12*I12</f>
        <v>0</v>
      </c>
      <c r="K12" s="39">
        <v>0</v>
      </c>
      <c r="L12" s="22">
        <v>0</v>
      </c>
      <c r="M12" s="22">
        <f>K12*L12</f>
        <v>0</v>
      </c>
    </row>
    <row r="13" spans="1:13" ht="15.75" x14ac:dyDescent="0.2">
      <c r="A13" s="764" t="s">
        <v>2</v>
      </c>
      <c r="B13" s="765"/>
      <c r="C13" s="765"/>
      <c r="D13" s="766"/>
      <c r="E13" s="35" t="s">
        <v>21</v>
      </c>
      <c r="F13" s="35" t="s">
        <v>21</v>
      </c>
      <c r="G13" s="18">
        <f>G9+G10+G11+G12</f>
        <v>0</v>
      </c>
      <c r="H13" s="18"/>
      <c r="I13" s="18"/>
      <c r="J13" s="18">
        <f>J9+J10+J11+J12</f>
        <v>0</v>
      </c>
      <c r="K13" s="18"/>
      <c r="L13" s="18"/>
      <c r="M13" s="18">
        <f>M9+M10+M11+M12</f>
        <v>0</v>
      </c>
    </row>
    <row r="14" spans="1:13" ht="15.75" x14ac:dyDescent="0.2">
      <c r="A14" s="761" t="s">
        <v>3</v>
      </c>
      <c r="B14" s="762"/>
      <c r="C14" s="762"/>
      <c r="D14" s="763"/>
      <c r="E14" s="35" t="s">
        <v>21</v>
      </c>
      <c r="F14" s="35" t="s">
        <v>21</v>
      </c>
      <c r="G14" s="18">
        <f>G13/1000</f>
        <v>0</v>
      </c>
      <c r="H14" s="18"/>
      <c r="I14" s="18"/>
      <c r="J14" s="18">
        <f>J13/1000</f>
        <v>0</v>
      </c>
      <c r="K14" s="18"/>
      <c r="L14" s="18"/>
      <c r="M14" s="49">
        <f>M13/1000</f>
        <v>0</v>
      </c>
    </row>
    <row r="15" spans="1:13" ht="15.75" x14ac:dyDescent="0.25">
      <c r="A15" s="3"/>
      <c r="B15" s="27"/>
      <c r="C15" s="27"/>
      <c r="D15" s="3"/>
      <c r="E15" s="709"/>
      <c r="F15" s="709"/>
      <c r="G15" s="3"/>
      <c r="J15" s="38"/>
    </row>
    <row r="16" spans="1:13" ht="15.75" x14ac:dyDescent="0.25">
      <c r="A16" s="3"/>
      <c r="B16" s="708" t="s">
        <v>5</v>
      </c>
      <c r="C16" s="708"/>
      <c r="D16" s="3"/>
      <c r="E16" s="708" t="s">
        <v>6</v>
      </c>
      <c r="F16" s="708"/>
      <c r="G16" s="3"/>
      <c r="H16" s="708" t="s">
        <v>6</v>
      </c>
      <c r="I16" s="708"/>
      <c r="J16" s="37"/>
    </row>
    <row r="17" spans="1:10" ht="15.75" x14ac:dyDescent="0.25">
      <c r="A17" s="3"/>
      <c r="B17" s="3"/>
      <c r="C17" s="3"/>
      <c r="D17" s="3"/>
      <c r="E17" s="3"/>
      <c r="F17" s="3"/>
      <c r="G17" s="3"/>
      <c r="H17" s="732"/>
      <c r="I17" s="732"/>
      <c r="J17" s="38"/>
    </row>
    <row r="18" spans="1:10" ht="15.75" x14ac:dyDescent="0.25">
      <c r="A18" s="3"/>
      <c r="B18" s="27"/>
      <c r="C18" s="27"/>
      <c r="D18" s="3"/>
      <c r="E18" s="709"/>
      <c r="F18" s="709"/>
      <c r="G18" s="3"/>
      <c r="H18" s="13"/>
      <c r="I18" s="13"/>
    </row>
    <row r="19" spans="1:10" ht="15.75" x14ac:dyDescent="0.25">
      <c r="A19" s="9"/>
      <c r="B19" s="708" t="s">
        <v>5</v>
      </c>
      <c r="C19" s="708"/>
      <c r="D19" s="3"/>
      <c r="E19" s="708" t="s">
        <v>6</v>
      </c>
      <c r="F19" s="708"/>
      <c r="H19" s="727" t="s">
        <v>6</v>
      </c>
      <c r="I19" s="727"/>
    </row>
  </sheetData>
  <sheetProtection selectLockedCells="1" selectUnlockedCells="1"/>
  <mergeCells count="27">
    <mergeCell ref="H16:I16"/>
    <mergeCell ref="H17:I17"/>
    <mergeCell ref="E18:F18"/>
    <mergeCell ref="B19:C19"/>
    <mergeCell ref="E19:F19"/>
    <mergeCell ref="H19:I19"/>
    <mergeCell ref="A13:D13"/>
    <mergeCell ref="A14:D14"/>
    <mergeCell ref="E15:F15"/>
    <mergeCell ref="B16:C16"/>
    <mergeCell ref="E16:F16"/>
    <mergeCell ref="A9:B9"/>
    <mergeCell ref="A10:B10"/>
    <mergeCell ref="A11:B11"/>
    <mergeCell ref="A12:B12"/>
    <mergeCell ref="A7:B8"/>
    <mergeCell ref="C7:C8"/>
    <mergeCell ref="D7:D8"/>
    <mergeCell ref="E7:G7"/>
    <mergeCell ref="H7:J7"/>
    <mergeCell ref="K7:M7"/>
    <mergeCell ref="A6:J6"/>
    <mergeCell ref="A1:M1"/>
    <mergeCell ref="A2:M2"/>
    <mergeCell ref="A3:M3"/>
    <mergeCell ref="A4:M4"/>
    <mergeCell ref="A5:M5"/>
  </mergeCells>
  <printOptions horizontalCentered="1"/>
  <pageMargins left="0.51181102362204722" right="0.19685039370078741" top="0.51181102362204722" bottom="0.51181102362204722" header="0.51181102362204722" footer="0.51181102362204722"/>
  <pageSetup paperSize="9" scale="71" firstPageNumber="0" orientation="landscape" horizontalDpi="300" verticalDpi="300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K49"/>
  <sheetViews>
    <sheetView view="pageBreakPreview" zoomScale="66" zoomScaleNormal="66" zoomScaleSheetLayoutView="66" workbookViewId="0">
      <selection activeCell="A4" sqref="A4:G4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381</v>
      </c>
      <c r="B2" s="720"/>
      <c r="C2" s="720"/>
      <c r="D2" s="720"/>
      <c r="E2" s="720"/>
      <c r="F2" s="720"/>
      <c r="G2" s="720"/>
    </row>
    <row r="3" spans="1:7" ht="58.5" customHeight="1" x14ac:dyDescent="0.2">
      <c r="A3" s="756" t="s">
        <v>380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K21"/>
  <sheetViews>
    <sheetView zoomScaleSheetLayoutView="66" workbookViewId="0">
      <selection activeCell="E11" sqref="E11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33" customHeight="1" x14ac:dyDescent="0.25">
      <c r="A2" s="720" t="s">
        <v>381</v>
      </c>
      <c r="B2" s="720"/>
      <c r="C2" s="720"/>
      <c r="D2" s="720"/>
      <c r="E2" s="720"/>
      <c r="F2" s="720"/>
      <c r="G2" s="720"/>
    </row>
    <row r="3" spans="1:7" ht="19.5" customHeight="1" x14ac:dyDescent="0.2">
      <c r="A3" s="756" t="s">
        <v>361</v>
      </c>
      <c r="B3" s="756"/>
      <c r="C3" s="756"/>
      <c r="D3" s="756"/>
      <c r="E3" s="756"/>
      <c r="F3" s="756"/>
      <c r="G3" s="756"/>
    </row>
    <row r="4" spans="1:7" ht="32.25" customHeight="1" x14ac:dyDescent="0.2">
      <c r="A4" s="956" t="s">
        <v>432</v>
      </c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440</v>
      </c>
      <c r="F8" s="779" t="s">
        <v>441</v>
      </c>
      <c r="G8" s="779" t="s">
        <v>442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33.75" customHeight="1" x14ac:dyDescent="0.25">
      <c r="A10" s="811" t="s">
        <v>964</v>
      </c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33" customHeight="1" x14ac:dyDescent="0.25">
      <c r="A11" s="811" t="s">
        <v>965</v>
      </c>
      <c r="B11" s="811"/>
      <c r="C11" s="811"/>
      <c r="D11" s="811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786" t="s">
        <v>966</v>
      </c>
      <c r="B12" s="787"/>
      <c r="C12" s="787"/>
      <c r="D12" s="788"/>
      <c r="E12" s="22">
        <v>0</v>
      </c>
      <c r="F12" s="22">
        <v>0</v>
      </c>
      <c r="G12" s="40">
        <v>0</v>
      </c>
    </row>
    <row r="13" spans="1:7" ht="51" customHeight="1" x14ac:dyDescent="0.25">
      <c r="A13" s="786" t="s">
        <v>967</v>
      </c>
      <c r="B13" s="787"/>
      <c r="C13" s="787"/>
      <c r="D13" s="788"/>
      <c r="E13" s="22">
        <v>0</v>
      </c>
      <c r="F13" s="22">
        <v>0</v>
      </c>
      <c r="G13" s="40">
        <v>0</v>
      </c>
    </row>
    <row r="14" spans="1:7" ht="12.75" customHeight="1" x14ac:dyDescent="0.2">
      <c r="A14" s="714" t="s">
        <v>2</v>
      </c>
      <c r="B14" s="714"/>
      <c r="C14" s="714"/>
      <c r="D14" s="714"/>
      <c r="E14" s="5">
        <f>SUM(E10:E13)</f>
        <v>0</v>
      </c>
      <c r="F14" s="61">
        <f>SUM(F10:F13)</f>
        <v>0</v>
      </c>
      <c r="G14" s="61">
        <f>SUM(G10:G13)</f>
        <v>0</v>
      </c>
    </row>
    <row r="15" spans="1:7" ht="12.75" customHeight="1" x14ac:dyDescent="0.2">
      <c r="A15" s="714" t="s">
        <v>3</v>
      </c>
      <c r="B15" s="714"/>
      <c r="C15" s="714"/>
      <c r="D15" s="714"/>
      <c r="E15" s="5">
        <f>E14/1000</f>
        <v>0</v>
      </c>
      <c r="F15" s="5">
        <f>F14/1000</f>
        <v>0</v>
      </c>
      <c r="G15" s="5">
        <f>G14/1000</f>
        <v>0</v>
      </c>
    </row>
    <row r="16" spans="1:7" x14ac:dyDescent="0.2">
      <c r="A16" s="783"/>
      <c r="B16" s="783"/>
    </row>
    <row r="17" spans="1:11" ht="15.75" x14ac:dyDescent="0.25">
      <c r="A17" s="3" t="s">
        <v>4</v>
      </c>
      <c r="B17" s="3"/>
      <c r="C17" s="27"/>
      <c r="D17" s="27"/>
      <c r="E17" s="3"/>
      <c r="F17" s="709" t="s">
        <v>436</v>
      </c>
      <c r="G17" s="709"/>
    </row>
    <row r="18" spans="1:11" ht="15.75" customHeight="1" x14ac:dyDescent="0.25">
      <c r="A18" s="3"/>
      <c r="B18" s="3"/>
      <c r="C18" s="708" t="s">
        <v>5</v>
      </c>
      <c r="D18" s="708"/>
      <c r="E18" s="3"/>
      <c r="F18" s="708" t="s">
        <v>6</v>
      </c>
      <c r="G18" s="708"/>
    </row>
    <row r="19" spans="1:11" ht="15.75" x14ac:dyDescent="0.25">
      <c r="A19" s="3"/>
      <c r="B19" s="3"/>
      <c r="C19" s="3"/>
      <c r="D19" s="3"/>
      <c r="E19" s="3"/>
      <c r="F19" s="3"/>
      <c r="G19" s="3"/>
    </row>
    <row r="20" spans="1:11" ht="15.75" x14ac:dyDescent="0.25">
      <c r="A20" s="3" t="s">
        <v>7</v>
      </c>
      <c r="B20" s="3"/>
      <c r="C20" s="27"/>
      <c r="D20" s="27"/>
      <c r="E20" s="3"/>
      <c r="F20" s="709" t="s">
        <v>437</v>
      </c>
      <c r="G20" s="709"/>
    </row>
    <row r="21" spans="1:11" ht="15.75" x14ac:dyDescent="0.25">
      <c r="A21" s="9"/>
      <c r="B21" s="9"/>
      <c r="C21" s="708" t="s">
        <v>5</v>
      </c>
      <c r="D21" s="708"/>
      <c r="E21" s="3"/>
      <c r="F21" s="708" t="s">
        <v>6</v>
      </c>
      <c r="G21" s="708"/>
      <c r="K21" t="s">
        <v>22</v>
      </c>
    </row>
  </sheetData>
  <sheetProtection selectLockedCells="1" selectUnlockedCells="1"/>
  <mergeCells count="23">
    <mergeCell ref="F20:G20"/>
    <mergeCell ref="C21:D21"/>
    <mergeCell ref="F21:G21"/>
    <mergeCell ref="A14:D14"/>
    <mergeCell ref="A15:D15"/>
    <mergeCell ref="A16:B16"/>
    <mergeCell ref="F17:G17"/>
    <mergeCell ref="C18:D18"/>
    <mergeCell ref="F18:G18"/>
    <mergeCell ref="A11:D11"/>
    <mergeCell ref="A12:D12"/>
    <mergeCell ref="A13:D13"/>
    <mergeCell ref="A7:F7"/>
    <mergeCell ref="A2:G2"/>
    <mergeCell ref="A3:G3"/>
    <mergeCell ref="A4:G4"/>
    <mergeCell ref="A5:G5"/>
    <mergeCell ref="A6:G6"/>
    <mergeCell ref="A8:D9"/>
    <mergeCell ref="E8:E9"/>
    <mergeCell ref="F8:F9"/>
    <mergeCell ref="G8:G9"/>
    <mergeCell ref="A10:D10"/>
  </mergeCells>
  <pageMargins left="0.86614173228346458" right="0.19685039370078741" top="0.98425196850393704" bottom="0.98425196850393704" header="0.51181102362204722" footer="0.51181102362204722"/>
  <pageSetup paperSize="9" scale="73" firstPageNumber="0" orientation="portrait" horizontalDpi="300" verticalDpi="300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FF"/>
  </sheetPr>
  <dimension ref="A2:K49"/>
  <sheetViews>
    <sheetView view="pageBreakPreview" topLeftCell="A7" zoomScale="66" zoomScaleNormal="66" zoomScaleSheetLayoutView="66" workbookViewId="0">
      <selection activeCell="O37" sqref="O3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375</v>
      </c>
      <c r="B3" s="756"/>
      <c r="C3" s="756"/>
      <c r="D3" s="756"/>
      <c r="E3" s="756"/>
      <c r="F3" s="756"/>
      <c r="G3" s="756"/>
    </row>
    <row r="4" spans="1:7" ht="65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 t="s">
        <v>384</v>
      </c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786" t="s">
        <v>385</v>
      </c>
      <c r="B11" s="787"/>
      <c r="C11" s="787"/>
      <c r="D11" s="788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786" t="s">
        <v>386</v>
      </c>
      <c r="B12" s="787"/>
      <c r="C12" s="787"/>
      <c r="D12" s="788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00"/>
  </sheetPr>
  <dimension ref="A2:K49"/>
  <sheetViews>
    <sheetView view="pageBreakPreview" topLeftCell="A13" zoomScale="66" zoomScaleNormal="66" zoomScaleSheetLayoutView="66" workbookViewId="0">
      <selection activeCell="A2" sqref="A2:G3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42" customHeight="1" x14ac:dyDescent="0.25">
      <c r="A2" s="718" t="s">
        <v>390</v>
      </c>
      <c r="B2" s="718"/>
      <c r="C2" s="718"/>
      <c r="D2" s="718"/>
      <c r="E2" s="718"/>
      <c r="F2" s="718"/>
      <c r="G2" s="718"/>
    </row>
    <row r="3" spans="1:7" ht="58.5" customHeight="1" x14ac:dyDescent="0.2">
      <c r="A3" s="756" t="s">
        <v>389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37"/>
  <sheetViews>
    <sheetView view="pageBreakPreview" zoomScale="66" zoomScaleSheetLayoutView="66" workbookViewId="0">
      <selection activeCell="A7" sqref="A7:F7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48.75" customHeight="1" x14ac:dyDescent="0.25">
      <c r="A3" s="731" t="s">
        <v>353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434</v>
      </c>
      <c r="F12" s="4" t="s">
        <v>435</v>
      </c>
      <c r="G12" s="4" t="s">
        <v>439</v>
      </c>
    </row>
    <row r="13" spans="1:9" ht="29.2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9.2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9.2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7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">
      <c r="A19" s="715" t="s">
        <v>399</v>
      </c>
      <c r="B19" s="716"/>
      <c r="C19" s="716"/>
      <c r="D19" s="717"/>
      <c r="E19" s="36"/>
      <c r="F19" s="36"/>
      <c r="G19" s="36"/>
      <c r="H19" s="8"/>
    </row>
    <row r="20" spans="1:8" ht="15.75" x14ac:dyDescent="0.2">
      <c r="A20" s="710" t="s">
        <v>400</v>
      </c>
      <c r="B20" s="711"/>
      <c r="C20" s="711"/>
      <c r="D20" s="712"/>
      <c r="E20" s="36">
        <v>0</v>
      </c>
      <c r="F20" s="36"/>
      <c r="G20" s="36"/>
      <c r="H20" s="8"/>
    </row>
    <row r="21" spans="1:8" ht="15.75" x14ac:dyDescent="0.2">
      <c r="A21" s="710" t="s">
        <v>401</v>
      </c>
      <c r="B21" s="711"/>
      <c r="C21" s="711"/>
      <c r="D21" s="712"/>
      <c r="E21" s="36">
        <v>0</v>
      </c>
      <c r="F21" s="36"/>
      <c r="G21" s="36"/>
      <c r="H21" s="8"/>
    </row>
    <row r="22" spans="1:8" ht="15.75" x14ac:dyDescent="0.2">
      <c r="A22" s="710" t="s">
        <v>402</v>
      </c>
      <c r="B22" s="711"/>
      <c r="C22" s="711"/>
      <c r="D22" s="712"/>
      <c r="E22" s="36">
        <v>0</v>
      </c>
      <c r="F22" s="36"/>
      <c r="G22" s="36"/>
      <c r="H22" s="8"/>
    </row>
    <row r="23" spans="1:8" ht="15.75" x14ac:dyDescent="0.25">
      <c r="A23" s="3"/>
      <c r="B23" s="3"/>
      <c r="C23" s="754" t="s">
        <v>5</v>
      </c>
      <c r="D23" s="754"/>
      <c r="E23" s="3"/>
      <c r="F23" s="754" t="s">
        <v>6</v>
      </c>
      <c r="G23" s="754"/>
      <c r="H23" s="9"/>
    </row>
    <row r="24" spans="1:8" ht="15.75" x14ac:dyDescent="0.25">
      <c r="A24" s="3"/>
      <c r="B24" s="3"/>
      <c r="C24" s="3"/>
      <c r="D24" s="3"/>
      <c r="E24" s="3"/>
      <c r="F24" s="3"/>
      <c r="G24" s="3"/>
      <c r="H24" s="9"/>
    </row>
    <row r="25" spans="1:8" ht="15.75" x14ac:dyDescent="0.25">
      <c r="A25" s="3" t="s">
        <v>7</v>
      </c>
      <c r="B25" s="3"/>
      <c r="C25" s="27"/>
      <c r="D25" s="27"/>
      <c r="E25" s="3"/>
      <c r="F25" s="709"/>
      <c r="G25" s="709"/>
      <c r="H25" s="9"/>
    </row>
    <row r="26" spans="1:8" ht="15.75" x14ac:dyDescent="0.25">
      <c r="A26" s="9"/>
      <c r="B26" s="9"/>
      <c r="C26" s="708" t="s">
        <v>5</v>
      </c>
      <c r="D26" s="708"/>
      <c r="E26" s="3"/>
      <c r="F26" s="708" t="s">
        <v>6</v>
      </c>
      <c r="G26" s="708"/>
      <c r="H26" s="9"/>
    </row>
    <row r="27" spans="1:8" ht="15.75" customHeight="1" x14ac:dyDescent="0.25">
      <c r="A27" s="9"/>
      <c r="B27" s="9"/>
      <c r="C27" s="9"/>
      <c r="D27" s="9"/>
      <c r="E27" s="9"/>
      <c r="F27" s="9"/>
    </row>
    <row r="28" spans="1:8" ht="15.75" customHeight="1" x14ac:dyDescent="0.25">
      <c r="A28" s="9"/>
      <c r="B28" s="9"/>
      <c r="C28" s="9"/>
      <c r="D28" s="9"/>
      <c r="E28" s="9"/>
      <c r="F28" s="9"/>
    </row>
    <row r="29" spans="1:8" ht="15.75" customHeight="1" x14ac:dyDescent="0.25">
      <c r="A29" s="9"/>
      <c r="B29" s="9"/>
      <c r="C29" s="9"/>
      <c r="D29" s="9"/>
      <c r="E29" s="9"/>
      <c r="F29" s="9"/>
    </row>
    <row r="30" spans="1:8" ht="15" customHeight="1" x14ac:dyDescent="0.2">
      <c r="A30" s="13"/>
      <c r="B30" s="13"/>
      <c r="C30" s="13"/>
      <c r="D30" s="13"/>
      <c r="E30" s="13"/>
      <c r="F30" s="13"/>
    </row>
    <row r="31" spans="1:8" ht="15" customHeight="1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3">
    <mergeCell ref="A15:D15"/>
    <mergeCell ref="A2:G2"/>
    <mergeCell ref="A3:G3"/>
    <mergeCell ref="A4:G4"/>
    <mergeCell ref="A5:G5"/>
    <mergeCell ref="A6:G6"/>
    <mergeCell ref="A7:F7"/>
    <mergeCell ref="F25:G25"/>
    <mergeCell ref="C26:D26"/>
    <mergeCell ref="F26:G26"/>
    <mergeCell ref="A8:F8"/>
    <mergeCell ref="A12:D12"/>
    <mergeCell ref="A13:D13"/>
    <mergeCell ref="A16:D16"/>
    <mergeCell ref="A17:D17"/>
    <mergeCell ref="A18:D18"/>
    <mergeCell ref="A14:D14"/>
    <mergeCell ref="A19:D19"/>
    <mergeCell ref="A20:D20"/>
    <mergeCell ref="A21:D21"/>
    <mergeCell ref="A22:D22"/>
    <mergeCell ref="C23:D23"/>
    <mergeCell ref="F23:G23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00"/>
  </sheetPr>
  <dimension ref="A2:K49"/>
  <sheetViews>
    <sheetView view="pageBreakPreview" zoomScale="66" zoomScaleNormal="66" zoomScaleSheetLayoutView="66" workbookViewId="0">
      <selection activeCell="A4" sqref="A4:G4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35.25" customHeight="1" x14ac:dyDescent="0.25">
      <c r="A2" s="718" t="s">
        <v>390</v>
      </c>
      <c r="B2" s="718"/>
      <c r="C2" s="718"/>
      <c r="D2" s="718"/>
      <c r="E2" s="718"/>
      <c r="F2" s="718"/>
      <c r="G2" s="718"/>
    </row>
    <row r="3" spans="1:7" ht="58.5" customHeight="1" x14ac:dyDescent="0.2">
      <c r="A3" s="756" t="s">
        <v>389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49"/>
  <sheetViews>
    <sheetView view="pageBreakPreview" topLeftCell="A7" zoomScale="66" zoomScaleNormal="66" zoomScaleSheetLayoutView="66" workbookViewId="0">
      <selection activeCell="A10" sqref="A10:D10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390</v>
      </c>
      <c r="B2" s="720"/>
      <c r="C2" s="720"/>
      <c r="D2" s="720"/>
      <c r="E2" s="720"/>
      <c r="F2" s="720"/>
      <c r="G2" s="720"/>
    </row>
    <row r="3" spans="1:7" ht="58.5" customHeight="1" x14ac:dyDescent="0.2">
      <c r="A3" s="756" t="s">
        <v>1044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320</v>
      </c>
      <c r="F8" s="779" t="s">
        <v>986</v>
      </c>
      <c r="G8" s="779" t="s">
        <v>987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305000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305000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305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3" firstPageNumber="0" orientation="portrait" horizontalDpi="300" verticalDpi="30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2:K49"/>
  <sheetViews>
    <sheetView view="pageBreakPreview" zoomScale="66" zoomScaleNormal="66" zoomScaleSheetLayoutView="66" workbookViewId="0">
      <selection activeCell="E10" sqref="E10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92" t="s">
        <v>361</v>
      </c>
      <c r="B3" s="792"/>
      <c r="C3" s="792"/>
      <c r="D3" s="792"/>
      <c r="E3" s="792"/>
      <c r="F3" s="792"/>
      <c r="G3" s="792"/>
    </row>
    <row r="4" spans="1:7" ht="42.75" customHeight="1" x14ac:dyDescent="0.25">
      <c r="A4" s="718" t="s">
        <v>458</v>
      </c>
      <c r="B4" s="718"/>
      <c r="C4" s="718"/>
      <c r="D4" s="718"/>
      <c r="E4" s="718"/>
      <c r="F4" s="718"/>
      <c r="G4" s="718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320</v>
      </c>
      <c r="F8" s="779" t="s">
        <v>986</v>
      </c>
      <c r="G8" s="779" t="s">
        <v>987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50.25" customHeight="1" x14ac:dyDescent="0.25">
      <c r="A10" s="811" t="s">
        <v>949</v>
      </c>
      <c r="B10" s="811"/>
      <c r="C10" s="811"/>
      <c r="D10" s="811"/>
      <c r="E10" s="63">
        <v>8110.08</v>
      </c>
      <c r="F10" s="63">
        <v>8110.08</v>
      </c>
      <c r="G10" s="65">
        <v>8110.08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8110.08</v>
      </c>
      <c r="F42" s="5">
        <f>F10+F31+F32+F33+F34+F35+F36+F37+F38+F39+F40+F41</f>
        <v>8110.08</v>
      </c>
      <c r="G42" s="5">
        <f>G10+G31+G32+G33+G34+G35+G36+G37+G38+G39+G40+G41</f>
        <v>8110.08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8.11008</v>
      </c>
      <c r="F43" s="5">
        <f>F42/1000</f>
        <v>8.11008</v>
      </c>
      <c r="G43" s="5">
        <f>G42/1000</f>
        <v>8.11008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2:K49"/>
  <sheetViews>
    <sheetView view="pageBreakPreview" zoomScale="66" zoomScaleNormal="66" zoomScaleSheetLayoutView="66" workbookViewId="0">
      <selection activeCell="A10" sqref="A10:D10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92" t="s">
        <v>963</v>
      </c>
      <c r="B3" s="792"/>
      <c r="C3" s="792"/>
      <c r="D3" s="792"/>
      <c r="E3" s="792"/>
      <c r="F3" s="792"/>
      <c r="G3" s="792"/>
    </row>
    <row r="4" spans="1:7" ht="57" customHeight="1" x14ac:dyDescent="0.25">
      <c r="A4" s="718" t="s">
        <v>458</v>
      </c>
      <c r="B4" s="718"/>
      <c r="C4" s="718"/>
      <c r="D4" s="718"/>
      <c r="E4" s="718"/>
      <c r="F4" s="718"/>
      <c r="G4" s="718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1008" t="s">
        <v>8</v>
      </c>
      <c r="B8" s="1009"/>
      <c r="C8" s="1009"/>
      <c r="D8" s="1010"/>
      <c r="E8" s="779" t="s">
        <v>320</v>
      </c>
      <c r="F8" s="779" t="s">
        <v>986</v>
      </c>
      <c r="G8" s="779" t="s">
        <v>987</v>
      </c>
    </row>
    <row r="9" spans="1:7" ht="18" customHeight="1" x14ac:dyDescent="0.2">
      <c r="A9" s="1011"/>
      <c r="B9" s="1012"/>
      <c r="C9" s="1012"/>
      <c r="D9" s="1013"/>
      <c r="E9" s="780"/>
      <c r="F9" s="780"/>
      <c r="G9" s="780"/>
    </row>
    <row r="10" spans="1:7" ht="60" customHeight="1" x14ac:dyDescent="0.25">
      <c r="A10" s="1014" t="s">
        <v>948</v>
      </c>
      <c r="B10" s="1014"/>
      <c r="C10" s="1014"/>
      <c r="D10" s="1014"/>
      <c r="E10" s="63">
        <v>25215.360000000001</v>
      </c>
      <c r="F10" s="63">
        <v>25215.360000000001</v>
      </c>
      <c r="G10" s="65">
        <v>25215.360000000001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25215.360000000001</v>
      </c>
      <c r="F42" s="5">
        <f>F10+F31+F32+F33+F34+F35+F36+F37+F38+F39+F40+F41</f>
        <v>25215.360000000001</v>
      </c>
      <c r="G42" s="5">
        <f>G10+G31+G32+G33+G34+G35+G36+G37+G38+G39+G40+G41</f>
        <v>25215.360000000001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25.21536</v>
      </c>
      <c r="F43" s="5">
        <f>F42/1000</f>
        <v>25.21536</v>
      </c>
      <c r="G43" s="5">
        <f>G42/1000</f>
        <v>25.21536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2" firstPageNumber="0" orientation="portrait" horizontalDpi="300" verticalDpi="300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K49"/>
  <sheetViews>
    <sheetView view="pageBreakPreview" zoomScale="66" zoomScaleNormal="66" zoomScaleSheetLayoutView="66" workbookViewId="0">
      <selection activeCell="E48" sqref="E48:E49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363</v>
      </c>
      <c r="B3" s="756"/>
      <c r="C3" s="756"/>
      <c r="D3" s="756"/>
      <c r="E3" s="756"/>
      <c r="F3" s="756"/>
      <c r="G3" s="756"/>
    </row>
    <row r="4" spans="1:7" ht="63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2:K49"/>
  <sheetViews>
    <sheetView view="pageBreakPreview" topLeftCell="A13" zoomScale="66" zoomScaleNormal="66" zoomScaleSheetLayoutView="66" workbookViewId="0">
      <selection activeCell="G11" sqref="G11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1045</v>
      </c>
      <c r="B3" s="756"/>
      <c r="C3" s="756"/>
      <c r="D3" s="756"/>
      <c r="E3" s="756"/>
      <c r="F3" s="756"/>
      <c r="G3" s="756"/>
    </row>
    <row r="4" spans="1:7" ht="63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320</v>
      </c>
      <c r="F8" s="779" t="s">
        <v>986</v>
      </c>
      <c r="G8" s="779" t="s">
        <v>987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356098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356098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356.09800000000001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7:F7"/>
    <mergeCell ref="A2:G2"/>
    <mergeCell ref="A3:G3"/>
    <mergeCell ref="A4:G4"/>
    <mergeCell ref="A5:G5"/>
    <mergeCell ref="A6:G6"/>
  </mergeCells>
  <pageMargins left="0.86614173228346458" right="0.19685039370078741" top="0.98425196850393704" bottom="0.98425196850393704" header="0.51181102362204722" footer="0.51181102362204722"/>
  <pageSetup paperSize="9" scale="73" firstPageNumber="0" orientation="portrait" horizontalDpi="300" verticalDpi="3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K49"/>
  <sheetViews>
    <sheetView view="pageBreakPreview" zoomScale="66" zoomScaleNormal="66" zoomScaleSheetLayoutView="66" workbookViewId="0">
      <selection activeCell="P46" sqref="P46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4" customHeight="1" x14ac:dyDescent="0.2">
      <c r="A3" s="756" t="s">
        <v>392</v>
      </c>
      <c r="B3" s="756"/>
      <c r="C3" s="756"/>
      <c r="D3" s="756"/>
      <c r="E3" s="756"/>
      <c r="F3" s="756"/>
      <c r="G3" s="756"/>
    </row>
    <row r="4" spans="1:7" ht="63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K18"/>
  <sheetViews>
    <sheetView view="pageBreakPreview" zoomScale="66" zoomScaleNormal="66" zoomScaleSheetLayoutView="66" workbookViewId="0">
      <selection activeCell="F10" sqref="F10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46.140625" style="14" customWidth="1"/>
    <col min="5" max="5" width="23.85546875" style="14" customWidth="1"/>
    <col min="6" max="6" width="26.7109375" style="14" customWidth="1"/>
    <col min="7" max="7" width="27.140625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4" customHeight="1" x14ac:dyDescent="0.2">
      <c r="A3" s="756" t="s">
        <v>393</v>
      </c>
      <c r="B3" s="756"/>
      <c r="C3" s="756"/>
      <c r="D3" s="756"/>
      <c r="E3" s="756"/>
      <c r="F3" s="756"/>
      <c r="G3" s="756"/>
    </row>
    <row r="4" spans="1:7" ht="52.5" customHeight="1" x14ac:dyDescent="0.2">
      <c r="A4" s="956" t="s">
        <v>458</v>
      </c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0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320</v>
      </c>
      <c r="F8" s="779" t="s">
        <v>986</v>
      </c>
      <c r="G8" s="779" t="s">
        <v>987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409.5" customHeight="1" x14ac:dyDescent="0.2">
      <c r="A10" s="1015" t="s">
        <v>1049</v>
      </c>
      <c r="B10" s="1015"/>
      <c r="C10" s="1015"/>
      <c r="D10" s="1015"/>
      <c r="E10" s="229">
        <v>1526991.6</v>
      </c>
      <c r="F10" s="229">
        <v>1588071.6</v>
      </c>
      <c r="G10" s="291">
        <v>1651593.6</v>
      </c>
    </row>
    <row r="11" spans="1:7" ht="25.5" customHeight="1" x14ac:dyDescent="0.2">
      <c r="A11" s="714" t="s">
        <v>2</v>
      </c>
      <c r="B11" s="714"/>
      <c r="C11" s="714"/>
      <c r="D11" s="714"/>
      <c r="E11" s="5">
        <f>SUM(E10)</f>
        <v>1526991.6</v>
      </c>
      <c r="F11" s="61">
        <f t="shared" ref="F11:G11" si="0">SUM(F10)</f>
        <v>1588071.6</v>
      </c>
      <c r="G11" s="61">
        <f t="shared" si="0"/>
        <v>1651593.6</v>
      </c>
    </row>
    <row r="12" spans="1:7" ht="28.5" customHeight="1" x14ac:dyDescent="0.2">
      <c r="A12" s="714" t="s">
        <v>3</v>
      </c>
      <c r="B12" s="714"/>
      <c r="C12" s="714"/>
      <c r="D12" s="714"/>
      <c r="E12" s="5">
        <f>E11/1000</f>
        <v>1526.9916000000001</v>
      </c>
      <c r="F12" s="5">
        <f>F11/1000</f>
        <v>1588.0716</v>
      </c>
      <c r="G12" s="5">
        <f>G11/1000</f>
        <v>1651.5936000000002</v>
      </c>
    </row>
    <row r="13" spans="1:7" x14ac:dyDescent="0.2">
      <c r="A13" s="783"/>
      <c r="B13" s="783"/>
    </row>
    <row r="14" spans="1:7" ht="15.75" x14ac:dyDescent="0.25">
      <c r="A14" s="3" t="s">
        <v>4</v>
      </c>
      <c r="B14" s="3"/>
      <c r="C14" s="27"/>
      <c r="D14" s="27"/>
      <c r="E14" s="3"/>
      <c r="F14" s="709" t="s">
        <v>436</v>
      </c>
      <c r="G14" s="709"/>
    </row>
    <row r="15" spans="1:7" ht="15.75" customHeight="1" x14ac:dyDescent="0.25">
      <c r="A15" s="3"/>
      <c r="B15" s="3"/>
      <c r="C15" s="708" t="s">
        <v>5</v>
      </c>
      <c r="D15" s="708"/>
      <c r="E15" s="3"/>
      <c r="F15" s="708" t="s">
        <v>6</v>
      </c>
      <c r="G15" s="708"/>
    </row>
    <row r="16" spans="1:7" ht="15.75" x14ac:dyDescent="0.25">
      <c r="A16" s="3"/>
      <c r="B16" s="3"/>
      <c r="C16" s="3"/>
      <c r="D16" s="3"/>
      <c r="E16" s="3"/>
      <c r="F16" s="3"/>
      <c r="G16" s="3"/>
    </row>
    <row r="17" spans="1:11" ht="15.75" x14ac:dyDescent="0.25">
      <c r="A17" s="3" t="s">
        <v>7</v>
      </c>
      <c r="B17" s="3"/>
      <c r="C17" s="27"/>
      <c r="D17" s="27"/>
      <c r="E17" s="3"/>
      <c r="F17" s="709" t="s">
        <v>437</v>
      </c>
      <c r="G17" s="709"/>
    </row>
    <row r="18" spans="1:11" ht="15.75" x14ac:dyDescent="0.25">
      <c r="A18" s="9"/>
      <c r="B18" s="9"/>
      <c r="C18" s="708" t="s">
        <v>5</v>
      </c>
      <c r="D18" s="708"/>
      <c r="E18" s="3"/>
      <c r="F18" s="708" t="s">
        <v>6</v>
      </c>
      <c r="G18" s="708"/>
      <c r="K18" t="s">
        <v>22</v>
      </c>
    </row>
  </sheetData>
  <sheetProtection selectLockedCells="1" selectUnlockedCells="1"/>
  <mergeCells count="20">
    <mergeCell ref="A2:G2"/>
    <mergeCell ref="A3:G3"/>
    <mergeCell ref="A4:G4"/>
    <mergeCell ref="A5:G5"/>
    <mergeCell ref="A6:G6"/>
    <mergeCell ref="A7:F7"/>
    <mergeCell ref="A8:D9"/>
    <mergeCell ref="E8:E9"/>
    <mergeCell ref="F8:F9"/>
    <mergeCell ref="G8:G9"/>
    <mergeCell ref="A10:D10"/>
    <mergeCell ref="F17:G17"/>
    <mergeCell ref="C18:D18"/>
    <mergeCell ref="F18:G18"/>
    <mergeCell ref="A11:D11"/>
    <mergeCell ref="A12:D12"/>
    <mergeCell ref="A13:B13"/>
    <mergeCell ref="F14:G14"/>
    <mergeCell ref="C15:D15"/>
    <mergeCell ref="F15:G15"/>
  </mergeCells>
  <pageMargins left="0.86614173228346458" right="0.19685039370078741" top="0.98425196850393704" bottom="0.98425196850393704" header="0.51181102362204722" footer="0.51181102362204722"/>
  <pageSetup paperSize="9" scale="60" firstPageNumber="0" orientation="portrait" horizontalDpi="300" verticalDpi="3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40"/>
  <sheetViews>
    <sheetView view="pageBreakPreview" zoomScale="66" zoomScaleSheetLayoutView="66" workbookViewId="0">
      <selection activeCell="A26" sqref="A26:IV29"/>
    </sheetView>
  </sheetViews>
  <sheetFormatPr defaultRowHeight="12.75" x14ac:dyDescent="0.2"/>
  <cols>
    <col min="5" max="5" width="19.28515625" customWidth="1"/>
    <col min="6" max="6" width="19.7109375" customWidth="1"/>
    <col min="7" max="7" width="17.85546875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customHeight="1" x14ac:dyDescent="0.25">
      <c r="A3" s="720" t="s">
        <v>321</v>
      </c>
      <c r="B3" s="720"/>
      <c r="C3" s="720"/>
      <c r="D3" s="720"/>
      <c r="E3" s="720"/>
      <c r="F3" s="720"/>
      <c r="G3" s="720"/>
    </row>
    <row r="4" spans="1:7" ht="49.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6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6" customHeight="1" x14ac:dyDescent="0.25">
      <c r="A13" s="707"/>
      <c r="B13" s="707"/>
      <c r="C13" s="707"/>
      <c r="D13" s="707"/>
      <c r="E13" s="22">
        <v>0</v>
      </c>
      <c r="F13" s="22">
        <v>0</v>
      </c>
      <c r="G13" s="22">
        <v>0</v>
      </c>
    </row>
    <row r="14" spans="1:7" ht="15.6" customHeight="1" x14ac:dyDescent="0.25">
      <c r="A14" s="707"/>
      <c r="B14" s="707"/>
      <c r="C14" s="707"/>
      <c r="D14" s="707"/>
      <c r="E14" s="22">
        <v>0</v>
      </c>
      <c r="F14" s="22">
        <v>0</v>
      </c>
      <c r="G14" s="22">
        <v>0</v>
      </c>
    </row>
    <row r="15" spans="1:7" ht="15.6" customHeight="1" x14ac:dyDescent="0.25">
      <c r="A15" s="707"/>
      <c r="B15" s="707"/>
      <c r="C15" s="707"/>
      <c r="D15" s="707"/>
      <c r="E15" s="22">
        <v>0</v>
      </c>
      <c r="F15" s="22">
        <v>0</v>
      </c>
      <c r="G15" s="22">
        <v>0</v>
      </c>
    </row>
    <row r="16" spans="1:7" ht="15.6" customHeight="1" x14ac:dyDescent="0.25">
      <c r="A16" s="707"/>
      <c r="B16" s="707"/>
      <c r="C16" s="707"/>
      <c r="D16" s="707"/>
      <c r="E16" s="22">
        <v>0</v>
      </c>
      <c r="F16" s="22">
        <v>0</v>
      </c>
      <c r="G16" s="22">
        <v>0</v>
      </c>
    </row>
    <row r="17" spans="1:8" ht="15.6" customHeight="1" x14ac:dyDescent="0.25">
      <c r="A17" s="707"/>
      <c r="B17" s="707"/>
      <c r="C17" s="707"/>
      <c r="D17" s="707"/>
      <c r="E17" s="22">
        <v>0</v>
      </c>
      <c r="F17" s="22">
        <v>0</v>
      </c>
      <c r="G17" s="22">
        <v>0</v>
      </c>
    </row>
    <row r="18" spans="1:8" ht="15.6" customHeight="1" x14ac:dyDescent="0.25">
      <c r="A18" s="707"/>
      <c r="B18" s="707"/>
      <c r="C18" s="707"/>
      <c r="D18" s="707"/>
      <c r="E18" s="22">
        <v>0</v>
      </c>
      <c r="F18" s="22">
        <v>0</v>
      </c>
      <c r="G18" s="22">
        <v>0</v>
      </c>
    </row>
    <row r="19" spans="1:8" ht="16.5" customHeight="1" x14ac:dyDescent="0.25">
      <c r="A19" s="722"/>
      <c r="B19" s="722"/>
      <c r="C19" s="722"/>
      <c r="D19" s="722"/>
      <c r="E19" s="22">
        <v>0</v>
      </c>
      <c r="F19" s="22">
        <v>0</v>
      </c>
      <c r="G19" s="22">
        <v>0</v>
      </c>
    </row>
    <row r="20" spans="1:8" ht="16.5" customHeight="1" x14ac:dyDescent="0.25">
      <c r="A20" s="722"/>
      <c r="B20" s="722"/>
      <c r="C20" s="722"/>
      <c r="D20" s="722"/>
      <c r="E20" s="22">
        <v>0</v>
      </c>
      <c r="F20" s="22">
        <v>0</v>
      </c>
      <c r="G20" s="22">
        <v>0</v>
      </c>
    </row>
    <row r="21" spans="1:8" ht="16.5" customHeight="1" x14ac:dyDescent="0.25">
      <c r="A21" s="722"/>
      <c r="B21" s="722"/>
      <c r="C21" s="722"/>
      <c r="D21" s="722"/>
      <c r="E21" s="22">
        <v>0</v>
      </c>
      <c r="F21" s="22">
        <v>0</v>
      </c>
      <c r="G21" s="22">
        <v>0</v>
      </c>
    </row>
    <row r="22" spans="1:8" ht="16.5" customHeight="1" x14ac:dyDescent="0.25">
      <c r="A22" s="722"/>
      <c r="B22" s="722"/>
      <c r="C22" s="722"/>
      <c r="D22" s="722"/>
      <c r="E22" s="22">
        <v>0</v>
      </c>
      <c r="F22" s="22">
        <v>0</v>
      </c>
      <c r="G22" s="22">
        <v>0</v>
      </c>
    </row>
    <row r="23" spans="1:8" ht="16.5" customHeight="1" x14ac:dyDescent="0.25">
      <c r="A23" s="722"/>
      <c r="B23" s="722"/>
      <c r="C23" s="722"/>
      <c r="D23" s="722"/>
      <c r="E23" s="22">
        <v>0</v>
      </c>
      <c r="F23" s="22">
        <v>0</v>
      </c>
      <c r="G23" s="22">
        <v>0</v>
      </c>
    </row>
    <row r="24" spans="1:8" ht="16.5" customHeight="1" x14ac:dyDescent="0.2">
      <c r="A24" s="714" t="s">
        <v>2</v>
      </c>
      <c r="B24" s="714"/>
      <c r="C24" s="714"/>
      <c r="D24" s="714"/>
      <c r="E24" s="5">
        <f>SUM(E13:E23)</f>
        <v>0</v>
      </c>
      <c r="F24" s="5">
        <f>SUM(F13:F23)</f>
        <v>0</v>
      </c>
      <c r="G24" s="5">
        <f>SUM(G13:G23)</f>
        <v>0</v>
      </c>
      <c r="H24" s="7"/>
    </row>
    <row r="25" spans="1:8" ht="15.75" x14ac:dyDescent="0.2">
      <c r="A25" s="714" t="s">
        <v>3</v>
      </c>
      <c r="B25" s="714"/>
      <c r="C25" s="714"/>
      <c r="D25" s="714"/>
      <c r="E25" s="5">
        <f>E24/1000</f>
        <v>0</v>
      </c>
      <c r="F25" s="5">
        <f>F24/1000</f>
        <v>0</v>
      </c>
      <c r="G25" s="5">
        <f>G24/1000</f>
        <v>0</v>
      </c>
      <c r="H25" s="8"/>
    </row>
    <row r="26" spans="1:8" ht="15.75" x14ac:dyDescent="0.25">
      <c r="A26" s="3"/>
      <c r="B26" s="3"/>
      <c r="C26" s="708" t="s">
        <v>5</v>
      </c>
      <c r="D26" s="708"/>
      <c r="E26" s="3"/>
      <c r="F26" s="708" t="s">
        <v>6</v>
      </c>
      <c r="G26" s="708"/>
      <c r="H26" s="9"/>
    </row>
    <row r="27" spans="1:8" ht="15.75" x14ac:dyDescent="0.25">
      <c r="A27" s="3"/>
      <c r="B27" s="3"/>
      <c r="C27" s="3"/>
      <c r="D27" s="3"/>
      <c r="E27" s="3"/>
      <c r="F27" s="3"/>
      <c r="G27" s="3"/>
      <c r="H27" s="9"/>
    </row>
    <row r="28" spans="1:8" ht="15.75" x14ac:dyDescent="0.25">
      <c r="A28" s="3" t="s">
        <v>7</v>
      </c>
      <c r="B28" s="3"/>
      <c r="C28" s="27"/>
      <c r="D28" s="27"/>
      <c r="E28" s="3"/>
      <c r="F28" s="709"/>
      <c r="G28" s="709"/>
      <c r="H28" s="9"/>
    </row>
    <row r="29" spans="1:8" ht="15.75" x14ac:dyDescent="0.25">
      <c r="A29" s="9"/>
      <c r="B29" s="9"/>
      <c r="C29" s="708" t="s">
        <v>5</v>
      </c>
      <c r="D29" s="708"/>
      <c r="E29" s="3"/>
      <c r="F29" s="708" t="s">
        <v>6</v>
      </c>
      <c r="G29" s="708"/>
      <c r="H29" s="9"/>
    </row>
    <row r="30" spans="1:8" ht="15.75" x14ac:dyDescent="0.25">
      <c r="A30" s="9"/>
      <c r="B30" s="9"/>
      <c r="C30" s="9"/>
      <c r="D30" s="9"/>
      <c r="E30" s="9"/>
      <c r="F30" s="9"/>
    </row>
    <row r="31" spans="1:8" ht="15.75" x14ac:dyDescent="0.25">
      <c r="A31" s="9"/>
      <c r="B31" s="9"/>
      <c r="C31" s="9"/>
      <c r="D31" s="9"/>
      <c r="E31" s="9"/>
      <c r="F31" s="9"/>
    </row>
    <row r="32" spans="1:8" ht="15.75" x14ac:dyDescent="0.25">
      <c r="A32" s="9"/>
      <c r="B32" s="9"/>
      <c r="C32" s="9"/>
      <c r="D32" s="9"/>
      <c r="E32" s="9"/>
      <c r="F32" s="9"/>
    </row>
    <row r="33" spans="1:6" ht="15" x14ac:dyDescent="0.2">
      <c r="A33" s="13"/>
      <c r="B33" s="13"/>
      <c r="C33" s="13"/>
      <c r="D33" s="13"/>
      <c r="E33" s="13"/>
      <c r="F33" s="13"/>
    </row>
    <row r="34" spans="1:6" ht="15" x14ac:dyDescent="0.2">
      <c r="A34" s="14"/>
      <c r="B34" s="14"/>
      <c r="C34" s="14"/>
      <c r="D34" s="14"/>
      <c r="E34" s="14"/>
      <c r="F34" s="14"/>
    </row>
    <row r="35" spans="1:6" ht="15" x14ac:dyDescent="0.2">
      <c r="A35" s="14"/>
      <c r="B35" s="14"/>
      <c r="C35" s="14"/>
      <c r="D35" s="14"/>
      <c r="E35" s="14"/>
      <c r="F35" s="14"/>
    </row>
    <row r="36" spans="1:6" ht="15" x14ac:dyDescent="0.2">
      <c r="A36" s="14"/>
      <c r="B36" s="14"/>
      <c r="C36" s="14"/>
      <c r="D36" s="14"/>
      <c r="E36" s="14"/>
      <c r="F36" s="14"/>
    </row>
    <row r="37" spans="1:6" ht="15" x14ac:dyDescent="0.2">
      <c r="F37" s="14"/>
    </row>
    <row r="38" spans="1:6" ht="15" x14ac:dyDescent="0.2">
      <c r="F38" s="14"/>
    </row>
    <row r="39" spans="1:6" ht="15" x14ac:dyDescent="0.2">
      <c r="F39" s="14"/>
    </row>
    <row r="40" spans="1:6" ht="15" x14ac:dyDescent="0.2">
      <c r="F40" s="14"/>
    </row>
  </sheetData>
  <sheetProtection selectLockedCells="1" selectUnlockedCells="1"/>
  <mergeCells count="26">
    <mergeCell ref="A19:D19"/>
    <mergeCell ref="A20:D20"/>
    <mergeCell ref="A8:F8"/>
    <mergeCell ref="A12:D12"/>
    <mergeCell ref="A2:G2"/>
    <mergeCell ref="A3:G3"/>
    <mergeCell ref="A4:G4"/>
    <mergeCell ref="A5:G5"/>
    <mergeCell ref="A6:G6"/>
    <mergeCell ref="A7:F7"/>
    <mergeCell ref="A13:D13"/>
    <mergeCell ref="A14:D14"/>
    <mergeCell ref="A15:D15"/>
    <mergeCell ref="A16:D16"/>
    <mergeCell ref="A17:D17"/>
    <mergeCell ref="A18:D18"/>
    <mergeCell ref="A21:D21"/>
    <mergeCell ref="A22:D22"/>
    <mergeCell ref="F28:G28"/>
    <mergeCell ref="C29:D29"/>
    <mergeCell ref="F29:G29"/>
    <mergeCell ref="A23:D23"/>
    <mergeCell ref="A24:D24"/>
    <mergeCell ref="A25:D25"/>
    <mergeCell ref="C26:D26"/>
    <mergeCell ref="F26:G26"/>
  </mergeCells>
  <printOptions horizontalCentered="1"/>
  <pageMargins left="0.78749999999999998" right="0.39374999999999999" top="0.98402777777777772" bottom="0.98402777777777772" header="0.51180555555555551" footer="0.51180555555555551"/>
  <pageSetup paperSize="9" scale="89" firstPageNumber="0" orientation="portrait" horizontalDpi="300" verticalDpi="3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35"/>
  <sheetViews>
    <sheetView view="pageBreakPreview" zoomScale="66" zoomScaleSheetLayoutView="66" workbookViewId="0">
      <selection activeCell="A21" sqref="A21:IV24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344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/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75" x14ac:dyDescent="0.25">
      <c r="A13" s="723" t="s">
        <v>373</v>
      </c>
      <c r="B13" s="724"/>
      <c r="C13" s="724"/>
      <c r="D13" s="725"/>
      <c r="E13" s="22">
        <v>0</v>
      </c>
      <c r="F13" s="22">
        <v>0</v>
      </c>
      <c r="G13" s="22">
        <v>0</v>
      </c>
    </row>
    <row r="14" spans="1:7" ht="15.75" x14ac:dyDescent="0.25">
      <c r="A14" s="723" t="s">
        <v>137</v>
      </c>
      <c r="B14" s="724"/>
      <c r="C14" s="724"/>
      <c r="D14" s="725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0</v>
      </c>
      <c r="F19" s="5">
        <f>SUM(F13:F18)</f>
        <v>0</v>
      </c>
      <c r="G19" s="5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0</v>
      </c>
      <c r="F20" s="5">
        <f>F19/1000</f>
        <v>0</v>
      </c>
      <c r="G20" s="5">
        <f>G19/1000</f>
        <v>0</v>
      </c>
    </row>
    <row r="21" spans="1:8" ht="15.75" x14ac:dyDescent="0.25">
      <c r="A21" s="3"/>
      <c r="B21" s="3"/>
      <c r="C21" s="708" t="s">
        <v>5</v>
      </c>
      <c r="D21" s="708"/>
      <c r="E21" s="3"/>
      <c r="F21" s="708" t="s">
        <v>6</v>
      </c>
      <c r="G21" s="708"/>
      <c r="H21" s="9"/>
    </row>
    <row r="22" spans="1:8" ht="15.75" x14ac:dyDescent="0.25">
      <c r="A22" s="3"/>
      <c r="B22" s="3"/>
      <c r="C22" s="3"/>
      <c r="D22" s="3"/>
      <c r="E22" s="3"/>
      <c r="F22" s="3"/>
      <c r="G22" s="3"/>
      <c r="H22" s="9"/>
    </row>
    <row r="23" spans="1:8" ht="15.75" x14ac:dyDescent="0.25">
      <c r="A23" s="3" t="s">
        <v>7</v>
      </c>
      <c r="B23" s="3"/>
      <c r="C23" s="27"/>
      <c r="D23" s="27"/>
      <c r="E23" s="3"/>
      <c r="F23" s="709"/>
      <c r="G23" s="709"/>
      <c r="H23" s="9"/>
    </row>
    <row r="24" spans="1:8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H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.75" x14ac:dyDescent="0.25">
      <c r="A26" s="9"/>
      <c r="B26" s="9"/>
      <c r="C26" s="9"/>
      <c r="D26" s="9"/>
      <c r="E26" s="9"/>
      <c r="F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" x14ac:dyDescent="0.2">
      <c r="A28" s="13"/>
      <c r="B28" s="13"/>
      <c r="C28" s="13"/>
      <c r="D28" s="13"/>
      <c r="E28" s="13"/>
      <c r="F28" s="13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A30" s="14"/>
      <c r="B30" s="14"/>
      <c r="C30" s="14"/>
      <c r="D30" s="14"/>
      <c r="E30" s="14"/>
      <c r="F30" s="14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F32" s="14"/>
    </row>
    <row r="33" spans="6:6" ht="15" x14ac:dyDescent="0.2">
      <c r="F33" s="14"/>
    </row>
    <row r="34" spans="6:6" ht="15" x14ac:dyDescent="0.2">
      <c r="F34" s="14"/>
    </row>
    <row r="35" spans="6:6" ht="15" x14ac:dyDescent="0.2">
      <c r="F35" s="14"/>
    </row>
  </sheetData>
  <sheetProtection selectLockedCells="1" selectUnlockedCells="1"/>
  <mergeCells count="21">
    <mergeCell ref="A8:F8"/>
    <mergeCell ref="A2:G2"/>
    <mergeCell ref="A3:G3"/>
    <mergeCell ref="A4:G4"/>
    <mergeCell ref="A5:G5"/>
    <mergeCell ref="A6:G6"/>
    <mergeCell ref="A7:F7"/>
    <mergeCell ref="A12:D12"/>
    <mergeCell ref="A13:D13"/>
    <mergeCell ref="A14:D14"/>
    <mergeCell ref="A15:D15"/>
    <mergeCell ref="A16:D16"/>
    <mergeCell ref="F23:G23"/>
    <mergeCell ref="C24:D24"/>
    <mergeCell ref="F24:G24"/>
    <mergeCell ref="A17:D17"/>
    <mergeCell ref="A18:D18"/>
    <mergeCell ref="A19:D19"/>
    <mergeCell ref="A20:D20"/>
    <mergeCell ref="C21:D21"/>
    <mergeCell ref="F21:G21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G38"/>
  <sheetViews>
    <sheetView topLeftCell="A25" zoomScaleSheetLayoutView="66" workbookViewId="0">
      <selection activeCell="D10" sqref="D10"/>
    </sheetView>
  </sheetViews>
  <sheetFormatPr defaultRowHeight="12.75" x14ac:dyDescent="0.2"/>
  <cols>
    <col min="1" max="1" width="44" customWidth="1"/>
    <col min="2" max="3" width="19.7109375" customWidth="1"/>
    <col min="4" max="4" width="19" customWidth="1"/>
    <col min="5" max="7" width="9.140625" hidden="1" customWidth="1"/>
  </cols>
  <sheetData>
    <row r="1" spans="1:7" ht="15" x14ac:dyDescent="0.2">
      <c r="A1" s="14"/>
      <c r="B1" s="14"/>
      <c r="C1" s="14"/>
      <c r="D1" s="14"/>
    </row>
    <row r="2" spans="1:7" ht="15.75" x14ac:dyDescent="0.25">
      <c r="A2" s="720" t="s">
        <v>0</v>
      </c>
      <c r="B2" s="720"/>
      <c r="C2" s="720"/>
      <c r="D2" s="720"/>
    </row>
    <row r="3" spans="1:7" ht="21.4" customHeight="1" x14ac:dyDescent="0.25">
      <c r="A3" s="718" t="s">
        <v>354</v>
      </c>
      <c r="B3" s="718"/>
      <c r="C3" s="718"/>
      <c r="D3" s="718"/>
    </row>
    <row r="4" spans="1:7" ht="49.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55" t="s">
        <v>372</v>
      </c>
      <c r="B5" s="755"/>
      <c r="C5" s="755"/>
      <c r="D5" s="755"/>
      <c r="E5" s="755"/>
      <c r="F5" s="755"/>
      <c r="G5" s="755"/>
    </row>
    <row r="6" spans="1:7" ht="20.25" customHeight="1" x14ac:dyDescent="0.25">
      <c r="A6" s="718" t="s">
        <v>438</v>
      </c>
      <c r="B6" s="718"/>
      <c r="C6" s="718"/>
      <c r="D6" s="718"/>
    </row>
    <row r="7" spans="1:7" ht="15.75" x14ac:dyDescent="0.25">
      <c r="A7" s="3"/>
      <c r="B7" s="3"/>
      <c r="C7" s="3"/>
      <c r="D7" s="14"/>
    </row>
    <row r="8" spans="1:7" ht="41.25" customHeight="1" x14ac:dyDescent="0.2">
      <c r="A8" s="29" t="s">
        <v>8</v>
      </c>
      <c r="B8" s="425" t="s">
        <v>969</v>
      </c>
      <c r="C8" s="425" t="s">
        <v>970</v>
      </c>
      <c r="D8" s="425" t="s">
        <v>971</v>
      </c>
    </row>
    <row r="9" spans="1:7" s="20" customFormat="1" ht="45.75" customHeight="1" x14ac:dyDescent="0.2">
      <c r="A9" s="268" t="s">
        <v>671</v>
      </c>
      <c r="B9" s="269">
        <v>8022.72</v>
      </c>
      <c r="C9" s="269">
        <v>8022.72</v>
      </c>
      <c r="D9" s="269">
        <v>8022.72</v>
      </c>
    </row>
    <row r="10" spans="1:7" s="20" customFormat="1" ht="49.5" customHeight="1" x14ac:dyDescent="0.2">
      <c r="A10" s="268" t="s">
        <v>672</v>
      </c>
      <c r="B10" s="237">
        <v>3110.4</v>
      </c>
      <c r="C10" s="237">
        <v>3110.4</v>
      </c>
      <c r="D10" s="237">
        <v>3110.4</v>
      </c>
    </row>
    <row r="11" spans="1:7" ht="38.25" customHeight="1" x14ac:dyDescent="0.2">
      <c r="A11" s="268" t="s">
        <v>673</v>
      </c>
      <c r="B11" s="269">
        <v>13638.02</v>
      </c>
      <c r="C11" s="269">
        <v>13638.02</v>
      </c>
      <c r="D11" s="269">
        <v>13638.02</v>
      </c>
    </row>
    <row r="12" spans="1:7" ht="32.25" customHeight="1" x14ac:dyDescent="0.2">
      <c r="A12" s="268" t="s">
        <v>674</v>
      </c>
      <c r="B12" s="269">
        <v>5657.04</v>
      </c>
      <c r="C12" s="269">
        <v>5657.04</v>
      </c>
      <c r="D12" s="269">
        <v>5657.04</v>
      </c>
    </row>
    <row r="13" spans="1:7" s="20" customFormat="1" ht="21" customHeight="1" x14ac:dyDescent="0.2">
      <c r="A13" s="268" t="s">
        <v>675</v>
      </c>
      <c r="B13" s="237">
        <v>871.2</v>
      </c>
      <c r="C13" s="237">
        <v>871.2</v>
      </c>
      <c r="D13" s="237">
        <v>871.2</v>
      </c>
    </row>
    <row r="14" spans="1:7" s="23" customFormat="1" ht="174" customHeight="1" x14ac:dyDescent="0.2">
      <c r="A14" s="268" t="s">
        <v>676</v>
      </c>
      <c r="B14" s="237">
        <v>28454.400000000001</v>
      </c>
      <c r="C14" s="237">
        <v>28454.400000000001</v>
      </c>
      <c r="D14" s="237">
        <v>28454.400000000001</v>
      </c>
    </row>
    <row r="15" spans="1:7" s="20" customFormat="1" ht="113.25" customHeight="1" x14ac:dyDescent="0.2">
      <c r="A15" s="268" t="s">
        <v>677</v>
      </c>
      <c r="B15" s="237">
        <v>3110.4</v>
      </c>
      <c r="C15" s="237">
        <v>3110.4</v>
      </c>
      <c r="D15" s="237">
        <v>3110.4</v>
      </c>
    </row>
    <row r="16" spans="1:7" s="23" customFormat="1" ht="44.25" customHeight="1" x14ac:dyDescent="0.2">
      <c r="A16" s="268" t="s">
        <v>678</v>
      </c>
      <c r="B16" s="237">
        <v>25920</v>
      </c>
      <c r="C16" s="237">
        <v>25920</v>
      </c>
      <c r="D16" s="237">
        <v>25920</v>
      </c>
    </row>
    <row r="17" spans="1:4" s="20" customFormat="1" ht="150" customHeight="1" x14ac:dyDescent="0.2">
      <c r="A17" s="268" t="s">
        <v>679</v>
      </c>
      <c r="B17" s="269">
        <v>1408.32</v>
      </c>
      <c r="C17" s="269">
        <v>1408.32</v>
      </c>
      <c r="D17" s="269">
        <v>1408.32</v>
      </c>
    </row>
    <row r="18" spans="1:4" ht="100.5" customHeight="1" x14ac:dyDescent="0.2">
      <c r="A18" s="268" t="s">
        <v>680</v>
      </c>
      <c r="B18" s="237">
        <v>12441.6</v>
      </c>
      <c r="C18" s="237">
        <v>12441.6</v>
      </c>
      <c r="D18" s="237">
        <v>12441.6</v>
      </c>
    </row>
    <row r="19" spans="1:4" ht="161.25" customHeight="1" x14ac:dyDescent="0.2">
      <c r="A19" s="268" t="s">
        <v>681</v>
      </c>
      <c r="B19" s="237">
        <v>7113.6</v>
      </c>
      <c r="C19" s="237">
        <v>7113.6</v>
      </c>
      <c r="D19" s="237">
        <v>7113.6</v>
      </c>
    </row>
    <row r="20" spans="1:4" s="20" customFormat="1" ht="96" customHeight="1" x14ac:dyDescent="0.2">
      <c r="A20" s="268" t="s">
        <v>682</v>
      </c>
      <c r="B20" s="237">
        <v>3110.4</v>
      </c>
      <c r="C20" s="237">
        <v>3110.4</v>
      </c>
      <c r="D20" s="237">
        <v>3110.4</v>
      </c>
    </row>
    <row r="21" spans="1:4" ht="67.5" customHeight="1" x14ac:dyDescent="0.2">
      <c r="A21" s="268" t="s">
        <v>683</v>
      </c>
      <c r="B21" s="237">
        <v>11745</v>
      </c>
      <c r="C21" s="237">
        <v>11745</v>
      </c>
      <c r="D21" s="237">
        <v>11745</v>
      </c>
    </row>
    <row r="22" spans="1:4" s="20" customFormat="1" ht="57" customHeight="1" x14ac:dyDescent="0.2">
      <c r="A22" s="268" t="s">
        <v>684</v>
      </c>
      <c r="B22" s="237">
        <v>2764.8</v>
      </c>
      <c r="C22" s="237">
        <v>2764.8</v>
      </c>
      <c r="D22" s="237">
        <v>2764.8</v>
      </c>
    </row>
    <row r="23" spans="1:4" ht="51.75" customHeight="1" x14ac:dyDescent="0.2">
      <c r="A23" s="268" t="s">
        <v>685</v>
      </c>
      <c r="B23" s="237">
        <v>2880</v>
      </c>
      <c r="C23" s="237">
        <v>2880</v>
      </c>
      <c r="D23" s="237">
        <v>2880</v>
      </c>
    </row>
    <row r="24" spans="1:4" ht="160.5" customHeight="1" x14ac:dyDescent="0.2">
      <c r="A24" s="268" t="s">
        <v>686</v>
      </c>
      <c r="B24" s="237">
        <v>2491.1999999999998</v>
      </c>
      <c r="C24" s="237">
        <v>2491.1999999999998</v>
      </c>
      <c r="D24" s="237">
        <v>2491.1999999999998</v>
      </c>
    </row>
    <row r="25" spans="1:4" s="20" customFormat="1" ht="110.25" customHeight="1" x14ac:dyDescent="0.2">
      <c r="A25" s="268" t="s">
        <v>687</v>
      </c>
      <c r="B25" s="237">
        <v>3110.4</v>
      </c>
      <c r="C25" s="237">
        <v>3110.4</v>
      </c>
      <c r="D25" s="237">
        <v>3110.4</v>
      </c>
    </row>
    <row r="26" spans="1:4" ht="75.75" customHeight="1" x14ac:dyDescent="0.2">
      <c r="A26" s="268" t="s">
        <v>688</v>
      </c>
      <c r="B26" s="237">
        <v>5616</v>
      </c>
      <c r="C26" s="237">
        <v>5616</v>
      </c>
      <c r="D26" s="237">
        <v>5616</v>
      </c>
    </row>
    <row r="27" spans="1:4" ht="20.100000000000001" customHeight="1" x14ac:dyDescent="0.2">
      <c r="A27" s="24" t="s">
        <v>2</v>
      </c>
      <c r="B27" s="6">
        <f>SUM(B9:B26)</f>
        <v>141465.5</v>
      </c>
      <c r="C27" s="6">
        <f>SUM(C9:C26)</f>
        <v>141465.5</v>
      </c>
      <c r="D27" s="6">
        <f>SUM(D9:D26)</f>
        <v>141465.5</v>
      </c>
    </row>
    <row r="28" spans="1:4" ht="20.100000000000001" customHeight="1" x14ac:dyDescent="0.2">
      <c r="A28" s="47" t="s">
        <v>3</v>
      </c>
      <c r="B28" s="45">
        <f>B27/1000</f>
        <v>141.46549999999999</v>
      </c>
      <c r="C28" s="45">
        <f>C27/1000</f>
        <v>141.46549999999999</v>
      </c>
      <c r="D28" s="45">
        <f>D27/1000</f>
        <v>141.46549999999999</v>
      </c>
    </row>
    <row r="29" spans="1:4" ht="15.75" x14ac:dyDescent="0.2">
      <c r="A29" s="24" t="s">
        <v>399</v>
      </c>
      <c r="B29" s="24"/>
      <c r="C29" s="24"/>
      <c r="D29" s="24"/>
    </row>
    <row r="30" spans="1:4" ht="15.75" x14ac:dyDescent="0.2">
      <c r="A30" s="24" t="s">
        <v>400</v>
      </c>
      <c r="B30" s="6">
        <v>50019.6</v>
      </c>
      <c r="C30" s="6">
        <v>50019.6</v>
      </c>
      <c r="D30" s="6">
        <v>50019.6</v>
      </c>
    </row>
    <row r="31" spans="1:4" ht="15.75" x14ac:dyDescent="0.2">
      <c r="A31" s="24" t="s">
        <v>403</v>
      </c>
      <c r="B31" s="6">
        <v>91445.9</v>
      </c>
      <c r="C31" s="6">
        <v>91445.9</v>
      </c>
      <c r="D31" s="6">
        <v>91445.9</v>
      </c>
    </row>
    <row r="32" spans="1:4" ht="15.75" x14ac:dyDescent="0.2">
      <c r="A32" s="24" t="s">
        <v>404</v>
      </c>
      <c r="B32" s="6">
        <v>0</v>
      </c>
      <c r="C32" s="6">
        <v>0</v>
      </c>
      <c r="D32" s="6">
        <v>0</v>
      </c>
    </row>
    <row r="33" spans="1:6" ht="15.75" x14ac:dyDescent="0.25">
      <c r="A33" s="3" t="s">
        <v>4</v>
      </c>
      <c r="B33" s="3"/>
      <c r="C33" s="709" t="s">
        <v>436</v>
      </c>
      <c r="D33" s="709"/>
      <c r="E33" s="1"/>
    </row>
    <row r="34" spans="1:6" ht="15.75" x14ac:dyDescent="0.25">
      <c r="A34" s="3"/>
      <c r="B34" s="3"/>
      <c r="C34" s="708" t="s">
        <v>6</v>
      </c>
      <c r="D34" s="708"/>
      <c r="E34" s="1"/>
    </row>
    <row r="35" spans="1:6" ht="15.75" x14ac:dyDescent="0.25">
      <c r="A35" s="3"/>
      <c r="B35" s="3"/>
      <c r="C35" s="3"/>
      <c r="D35" s="3"/>
      <c r="E35" s="1"/>
    </row>
    <row r="36" spans="1:6" ht="15.75" x14ac:dyDescent="0.25">
      <c r="A36" s="3" t="s">
        <v>7</v>
      </c>
      <c r="B36" s="3"/>
      <c r="C36" s="709" t="s">
        <v>437</v>
      </c>
      <c r="D36" s="709"/>
      <c r="E36" s="1"/>
    </row>
    <row r="37" spans="1:6" ht="15.75" x14ac:dyDescent="0.25">
      <c r="A37" s="9"/>
      <c r="B37" s="9"/>
      <c r="C37" s="708" t="s">
        <v>6</v>
      </c>
      <c r="D37" s="708"/>
      <c r="E37" s="1"/>
    </row>
    <row r="38" spans="1:6" ht="15.75" x14ac:dyDescent="0.25">
      <c r="A38" s="9"/>
      <c r="B38" s="3"/>
      <c r="C38" s="757"/>
      <c r="D38" s="757"/>
      <c r="E38" s="1"/>
      <c r="F38" s="9"/>
    </row>
  </sheetData>
  <sheetProtection selectLockedCells="1" selectUnlockedCells="1"/>
  <mergeCells count="10">
    <mergeCell ref="C33:D33"/>
    <mergeCell ref="C36:D36"/>
    <mergeCell ref="C37:D37"/>
    <mergeCell ref="C38:D38"/>
    <mergeCell ref="C34:D34"/>
    <mergeCell ref="A5:G5"/>
    <mergeCell ref="A2:D2"/>
    <mergeCell ref="A3:D3"/>
    <mergeCell ref="A6:D6"/>
    <mergeCell ref="A4:G4"/>
  </mergeCells>
  <printOptions horizontalCentered="1"/>
  <pageMargins left="0.94513888888888886" right="0.19652777777777777" top="0.98402777777777772" bottom="0.98402777777777772" header="0.51180555555555551" footer="0.51180555555555551"/>
  <pageSetup paperSize="9" scale="70" firstPageNumber="0" orientation="portrait" horizontalDpi="300" verticalDpi="300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35"/>
  <sheetViews>
    <sheetView view="pageBreakPreview" zoomScale="66" zoomScaleSheetLayoutView="66" workbookViewId="0">
      <selection activeCell="A21" sqref="A21:IV24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374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/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75" x14ac:dyDescent="0.25">
      <c r="A13" s="723"/>
      <c r="B13" s="724"/>
      <c r="C13" s="724"/>
      <c r="D13" s="725"/>
      <c r="E13" s="22">
        <v>0</v>
      </c>
      <c r="F13" s="22">
        <v>0</v>
      </c>
      <c r="G13" s="22">
        <v>0</v>
      </c>
    </row>
    <row r="14" spans="1:7" ht="15.75" x14ac:dyDescent="0.25">
      <c r="A14" s="723"/>
      <c r="B14" s="724"/>
      <c r="C14" s="724"/>
      <c r="D14" s="725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0</v>
      </c>
      <c r="F19" s="5">
        <f>SUM(F13:F18)</f>
        <v>0</v>
      </c>
      <c r="G19" s="5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0</v>
      </c>
      <c r="F20" s="5">
        <f>F19/1000</f>
        <v>0</v>
      </c>
      <c r="G20" s="5">
        <f>G19/1000</f>
        <v>0</v>
      </c>
    </row>
    <row r="21" spans="1:8" ht="15.75" x14ac:dyDescent="0.25">
      <c r="A21" s="3"/>
      <c r="B21" s="3"/>
      <c r="C21" s="708" t="s">
        <v>5</v>
      </c>
      <c r="D21" s="708"/>
      <c r="E21" s="3"/>
      <c r="F21" s="708" t="s">
        <v>6</v>
      </c>
      <c r="G21" s="708"/>
      <c r="H21" s="9"/>
    </row>
    <row r="22" spans="1:8" ht="15.75" x14ac:dyDescent="0.25">
      <c r="A22" s="3"/>
      <c r="B22" s="3"/>
      <c r="C22" s="3"/>
      <c r="D22" s="3"/>
      <c r="E22" s="3"/>
      <c r="F22" s="3"/>
      <c r="G22" s="3"/>
      <c r="H22" s="9"/>
    </row>
    <row r="23" spans="1:8" ht="15.75" x14ac:dyDescent="0.25">
      <c r="A23" s="3" t="s">
        <v>7</v>
      </c>
      <c r="B23" s="3"/>
      <c r="C23" s="27"/>
      <c r="D23" s="27"/>
      <c r="E23" s="3"/>
      <c r="F23" s="709"/>
      <c r="G23" s="709"/>
      <c r="H23" s="9"/>
    </row>
    <row r="24" spans="1:8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H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.75" x14ac:dyDescent="0.25">
      <c r="A26" s="9"/>
      <c r="B26" s="9"/>
      <c r="C26" s="9"/>
      <c r="D26" s="9"/>
      <c r="E26" s="9"/>
      <c r="F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" x14ac:dyDescent="0.2">
      <c r="A28" s="13"/>
      <c r="B28" s="13"/>
      <c r="C28" s="13"/>
      <c r="D28" s="13"/>
      <c r="E28" s="13"/>
      <c r="F28" s="13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A30" s="14"/>
      <c r="B30" s="14"/>
      <c r="C30" s="14"/>
      <c r="D30" s="14"/>
      <c r="E30" s="14"/>
      <c r="F30" s="14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F32" s="14"/>
    </row>
    <row r="33" spans="6:6" ht="15" x14ac:dyDescent="0.2">
      <c r="F33" s="14"/>
    </row>
    <row r="34" spans="6:6" ht="15" x14ac:dyDescent="0.2">
      <c r="F34" s="14"/>
    </row>
    <row r="35" spans="6:6" ht="15" x14ac:dyDescent="0.2">
      <c r="F35" s="14"/>
    </row>
  </sheetData>
  <sheetProtection selectLockedCells="1" selectUnlockedCells="1"/>
  <mergeCells count="21">
    <mergeCell ref="A8:F8"/>
    <mergeCell ref="A2:G2"/>
    <mergeCell ref="A3:G3"/>
    <mergeCell ref="A4:G4"/>
    <mergeCell ref="A5:G5"/>
    <mergeCell ref="A6:G6"/>
    <mergeCell ref="A7:F7"/>
    <mergeCell ref="A12:D12"/>
    <mergeCell ref="A13:D13"/>
    <mergeCell ref="A14:D14"/>
    <mergeCell ref="A15:D15"/>
    <mergeCell ref="A16:D16"/>
    <mergeCell ref="F23:G23"/>
    <mergeCell ref="C24:D24"/>
    <mergeCell ref="F24:G24"/>
    <mergeCell ref="A17:D17"/>
    <mergeCell ref="A18:D18"/>
    <mergeCell ref="A19:D19"/>
    <mergeCell ref="A20:D20"/>
    <mergeCell ref="C21:D21"/>
    <mergeCell ref="F21:G21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35"/>
  <sheetViews>
    <sheetView view="pageBreakPreview" zoomScale="66" zoomScaleSheetLayoutView="66" workbookViewId="0">
      <selection activeCell="A21" sqref="A21:IV24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345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/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75" x14ac:dyDescent="0.25">
      <c r="A13" s="722"/>
      <c r="B13" s="722"/>
      <c r="C13" s="722"/>
      <c r="D13" s="722"/>
      <c r="E13" s="22">
        <v>0</v>
      </c>
      <c r="F13" s="22">
        <v>0</v>
      </c>
      <c r="G13" s="22">
        <v>0</v>
      </c>
    </row>
    <row r="14" spans="1:7" ht="15.75" x14ac:dyDescent="0.25">
      <c r="A14" s="722"/>
      <c r="B14" s="722"/>
      <c r="C14" s="722"/>
      <c r="D14" s="722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0</v>
      </c>
      <c r="F19" s="5">
        <f>SUM(F13:F18)</f>
        <v>0</v>
      </c>
      <c r="G19" s="5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0</v>
      </c>
      <c r="F20" s="5">
        <f>F19/1000</f>
        <v>0</v>
      </c>
      <c r="G20" s="5">
        <f>G19/1000</f>
        <v>0</v>
      </c>
    </row>
    <row r="21" spans="1:8" ht="15.75" x14ac:dyDescent="0.25">
      <c r="A21" s="3"/>
      <c r="B21" s="3"/>
      <c r="C21" s="708" t="s">
        <v>5</v>
      </c>
      <c r="D21" s="708"/>
      <c r="E21" s="3"/>
      <c r="F21" s="708" t="s">
        <v>6</v>
      </c>
      <c r="G21" s="708"/>
      <c r="H21" s="9"/>
    </row>
    <row r="22" spans="1:8" ht="15.75" x14ac:dyDescent="0.25">
      <c r="A22" s="3"/>
      <c r="B22" s="3"/>
      <c r="C22" s="3"/>
      <c r="D22" s="3"/>
      <c r="E22" s="3"/>
      <c r="F22" s="3"/>
      <c r="G22" s="3"/>
      <c r="H22" s="9"/>
    </row>
    <row r="23" spans="1:8" ht="15.75" x14ac:dyDescent="0.25">
      <c r="A23" s="3" t="s">
        <v>7</v>
      </c>
      <c r="B23" s="3"/>
      <c r="C23" s="27"/>
      <c r="D23" s="27"/>
      <c r="E23" s="3"/>
      <c r="F23" s="709"/>
      <c r="G23" s="709"/>
      <c r="H23" s="9"/>
    </row>
    <row r="24" spans="1:8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H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.75" x14ac:dyDescent="0.25">
      <c r="A26" s="9"/>
      <c r="B26" s="9"/>
      <c r="C26" s="9"/>
      <c r="D26" s="9"/>
      <c r="E26" s="9"/>
      <c r="F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" x14ac:dyDescent="0.2">
      <c r="A28" s="13"/>
      <c r="B28" s="13"/>
      <c r="C28" s="13"/>
      <c r="D28" s="13"/>
      <c r="E28" s="13"/>
      <c r="F28" s="13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A30" s="14"/>
      <c r="B30" s="14"/>
      <c r="C30" s="14"/>
      <c r="D30" s="14"/>
      <c r="E30" s="14"/>
      <c r="F30" s="14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F32" s="14"/>
    </row>
    <row r="33" spans="6:6" ht="15" x14ac:dyDescent="0.2">
      <c r="F33" s="14"/>
    </row>
    <row r="34" spans="6:6" ht="15" x14ac:dyDescent="0.2">
      <c r="F34" s="14"/>
    </row>
    <row r="35" spans="6:6" ht="15" x14ac:dyDescent="0.2">
      <c r="F35" s="14"/>
    </row>
  </sheetData>
  <sheetProtection selectLockedCells="1" selectUnlockedCells="1"/>
  <mergeCells count="21">
    <mergeCell ref="A8:F8"/>
    <mergeCell ref="A2:G2"/>
    <mergeCell ref="A3:G3"/>
    <mergeCell ref="A4:G4"/>
    <mergeCell ref="A5:G5"/>
    <mergeCell ref="A6:G6"/>
    <mergeCell ref="A7:F7"/>
    <mergeCell ref="A12:D12"/>
    <mergeCell ref="A13:D13"/>
    <mergeCell ref="A14:D14"/>
    <mergeCell ref="A15:D15"/>
    <mergeCell ref="A16:D16"/>
    <mergeCell ref="F23:G23"/>
    <mergeCell ref="C24:D24"/>
    <mergeCell ref="F24:G24"/>
    <mergeCell ref="A17:D17"/>
    <mergeCell ref="A18:D18"/>
    <mergeCell ref="A19:D19"/>
    <mergeCell ref="A20:D20"/>
    <mergeCell ref="C21:D21"/>
    <mergeCell ref="F21:G21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346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4.7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4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4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4.7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8:F8"/>
    <mergeCell ref="A12:D12"/>
    <mergeCell ref="A13:D13"/>
    <mergeCell ref="A2:G2"/>
    <mergeCell ref="A3:G3"/>
    <mergeCell ref="A4:G4"/>
    <mergeCell ref="A5:G5"/>
    <mergeCell ref="A6:G6"/>
    <mergeCell ref="A7:F7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347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7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7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7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9.2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8:F8"/>
    <mergeCell ref="A12:D12"/>
    <mergeCell ref="A13:D13"/>
    <mergeCell ref="A2:G2"/>
    <mergeCell ref="A3:G3"/>
    <mergeCell ref="A4:G4"/>
    <mergeCell ref="A5:G5"/>
    <mergeCell ref="A6:G6"/>
    <mergeCell ref="A7:F7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348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1.7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1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1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5.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8:F8"/>
    <mergeCell ref="A12:D12"/>
    <mergeCell ref="A13:D13"/>
    <mergeCell ref="A2:G2"/>
    <mergeCell ref="A3:G3"/>
    <mergeCell ref="A4:G4"/>
    <mergeCell ref="A5:G5"/>
    <mergeCell ref="A6:G6"/>
    <mergeCell ref="A7:F7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345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4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4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4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0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8:F8"/>
    <mergeCell ref="A12:D12"/>
    <mergeCell ref="A13:D13"/>
    <mergeCell ref="A2:G2"/>
    <mergeCell ref="A3:G3"/>
    <mergeCell ref="A4:G4"/>
    <mergeCell ref="A5:G5"/>
    <mergeCell ref="A6:G6"/>
    <mergeCell ref="A7:F7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349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9.2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9.2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9.2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4.7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8:F8"/>
    <mergeCell ref="A12:D12"/>
    <mergeCell ref="A13:D13"/>
    <mergeCell ref="A2:G2"/>
    <mergeCell ref="A3:G3"/>
    <mergeCell ref="A4:G4"/>
    <mergeCell ref="A5:G5"/>
    <mergeCell ref="A6:G6"/>
    <mergeCell ref="A7:F7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350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30.7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30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30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1.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8:F8"/>
    <mergeCell ref="A12:D12"/>
    <mergeCell ref="A13:D13"/>
    <mergeCell ref="A2:G2"/>
    <mergeCell ref="A3:G3"/>
    <mergeCell ref="A4:G4"/>
    <mergeCell ref="A5:G5"/>
    <mergeCell ref="A6:G6"/>
    <mergeCell ref="A7:F7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351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8.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8.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8.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0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8:F8"/>
    <mergeCell ref="A12:D12"/>
    <mergeCell ref="A13:D13"/>
    <mergeCell ref="A2:G2"/>
    <mergeCell ref="A3:G3"/>
    <mergeCell ref="A4:G4"/>
    <mergeCell ref="A5:G5"/>
    <mergeCell ref="A6:G6"/>
    <mergeCell ref="A7:F7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352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7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7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7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3.2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8:F8"/>
    <mergeCell ref="A12:D12"/>
    <mergeCell ref="A13:D13"/>
    <mergeCell ref="A2:G2"/>
    <mergeCell ref="A3:G3"/>
    <mergeCell ref="A4:G4"/>
    <mergeCell ref="A5:G5"/>
    <mergeCell ref="A6:G6"/>
    <mergeCell ref="A7:F7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H31"/>
  <sheetViews>
    <sheetView view="pageBreakPreview" zoomScale="66" zoomScaleSheetLayoutView="66" workbookViewId="0">
      <selection activeCell="F27" sqref="F27:G31"/>
    </sheetView>
  </sheetViews>
  <sheetFormatPr defaultRowHeight="12.75" x14ac:dyDescent="0.2"/>
  <cols>
    <col min="2" max="2" width="9.85546875" customWidth="1"/>
    <col min="3" max="3" width="10.28515625" customWidth="1"/>
    <col min="5" max="5" width="17.42578125" customWidth="1"/>
    <col min="6" max="6" width="18.5703125" customWidth="1"/>
    <col min="7" max="7" width="16.5703125" customWidth="1"/>
  </cols>
  <sheetData>
    <row r="1" spans="1:7" ht="15" x14ac:dyDescent="0.2">
      <c r="A1" s="14"/>
      <c r="B1" s="14"/>
      <c r="C1" s="14"/>
      <c r="D1" s="14"/>
      <c r="E1" s="14"/>
      <c r="F1" s="14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customHeight="1" x14ac:dyDescent="0.25">
      <c r="A3" s="718" t="s">
        <v>355</v>
      </c>
      <c r="B3" s="718"/>
      <c r="C3" s="718"/>
      <c r="D3" s="718"/>
      <c r="E3" s="718"/>
      <c r="F3" s="718"/>
      <c r="G3" s="718"/>
    </row>
    <row r="4" spans="1:7" ht="33.7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  <c r="G7" s="14"/>
    </row>
    <row r="8" spans="1:7" ht="33.75" customHeight="1" x14ac:dyDescent="0.2">
      <c r="A8" s="759" t="s">
        <v>8</v>
      </c>
      <c r="B8" s="759"/>
      <c r="C8" s="759"/>
      <c r="D8" s="759"/>
      <c r="E8" s="4" t="s">
        <v>434</v>
      </c>
      <c r="F8" s="4" t="s">
        <v>435</v>
      </c>
      <c r="G8" s="4" t="s">
        <v>439</v>
      </c>
    </row>
    <row r="9" spans="1:7" ht="20.100000000000001" customHeight="1" x14ac:dyDescent="0.25">
      <c r="A9" s="740"/>
      <c r="B9" s="740"/>
      <c r="C9" s="740"/>
      <c r="D9" s="740"/>
      <c r="E9" s="22">
        <v>0</v>
      </c>
      <c r="F9" s="22">
        <v>0</v>
      </c>
      <c r="G9" s="22">
        <v>0</v>
      </c>
    </row>
    <row r="10" spans="1:7" ht="20.100000000000001" customHeight="1" x14ac:dyDescent="0.25">
      <c r="A10" s="740"/>
      <c r="B10" s="740"/>
      <c r="C10" s="740"/>
      <c r="D10" s="740"/>
      <c r="E10" s="22">
        <v>0</v>
      </c>
      <c r="F10" s="22">
        <v>0</v>
      </c>
      <c r="G10" s="22">
        <v>0</v>
      </c>
    </row>
    <row r="11" spans="1:7" ht="20.100000000000001" customHeight="1" x14ac:dyDescent="0.25">
      <c r="A11" s="740"/>
      <c r="B11" s="740"/>
      <c r="C11" s="740"/>
      <c r="D11" s="740"/>
      <c r="E11" s="22">
        <v>0</v>
      </c>
      <c r="F11" s="22">
        <v>0</v>
      </c>
      <c r="G11" s="22">
        <v>0</v>
      </c>
    </row>
    <row r="12" spans="1:7" ht="20.100000000000001" customHeight="1" x14ac:dyDescent="0.25">
      <c r="A12" s="740"/>
      <c r="B12" s="740"/>
      <c r="C12" s="740"/>
      <c r="D12" s="740"/>
      <c r="E12" s="22">
        <v>0</v>
      </c>
      <c r="F12" s="22">
        <v>0</v>
      </c>
      <c r="G12" s="22">
        <v>0</v>
      </c>
    </row>
    <row r="13" spans="1:7" ht="20.100000000000001" customHeight="1" x14ac:dyDescent="0.25">
      <c r="A13" s="740"/>
      <c r="B13" s="740"/>
      <c r="C13" s="740"/>
      <c r="D13" s="740"/>
      <c r="E13" s="22">
        <v>0</v>
      </c>
      <c r="F13" s="22">
        <v>0</v>
      </c>
      <c r="G13" s="22">
        <v>0</v>
      </c>
    </row>
    <row r="14" spans="1:7" ht="20.100000000000001" customHeight="1" x14ac:dyDescent="0.25">
      <c r="A14" s="740"/>
      <c r="B14" s="740"/>
      <c r="C14" s="740"/>
      <c r="D14" s="740"/>
      <c r="E14" s="22">
        <v>0</v>
      </c>
      <c r="F14" s="22">
        <v>0</v>
      </c>
      <c r="G14" s="22">
        <v>0</v>
      </c>
    </row>
    <row r="15" spans="1:7" ht="20.100000000000001" customHeight="1" x14ac:dyDescent="0.25">
      <c r="A15" s="740"/>
      <c r="B15" s="740"/>
      <c r="C15" s="740"/>
      <c r="D15" s="740"/>
      <c r="E15" s="22">
        <v>0</v>
      </c>
      <c r="F15" s="22">
        <v>0</v>
      </c>
      <c r="G15" s="22">
        <v>0</v>
      </c>
    </row>
    <row r="16" spans="1:7" ht="20.100000000000001" customHeight="1" x14ac:dyDescent="0.25">
      <c r="A16" s="740"/>
      <c r="B16" s="740"/>
      <c r="C16" s="740"/>
      <c r="D16" s="740"/>
      <c r="E16" s="22">
        <v>0</v>
      </c>
      <c r="F16" s="22">
        <v>0</v>
      </c>
      <c r="G16" s="22">
        <v>0</v>
      </c>
    </row>
    <row r="17" spans="1:8" ht="20.100000000000001" customHeight="1" x14ac:dyDescent="0.25">
      <c r="A17" s="740"/>
      <c r="B17" s="740"/>
      <c r="C17" s="740"/>
      <c r="D17" s="740"/>
      <c r="E17" s="22">
        <v>0</v>
      </c>
      <c r="F17" s="22">
        <v>0</v>
      </c>
      <c r="G17" s="22">
        <v>0</v>
      </c>
    </row>
    <row r="18" spans="1:8" ht="20.100000000000001" customHeight="1" x14ac:dyDescent="0.25">
      <c r="A18" s="740"/>
      <c r="B18" s="740"/>
      <c r="C18" s="740"/>
      <c r="D18" s="740"/>
      <c r="E18" s="22">
        <v>0</v>
      </c>
      <c r="F18" s="22">
        <v>0</v>
      </c>
      <c r="G18" s="22">
        <v>0</v>
      </c>
    </row>
    <row r="19" spans="1:8" ht="20.100000000000001" customHeight="1" x14ac:dyDescent="0.25">
      <c r="A19" s="740"/>
      <c r="B19" s="740"/>
      <c r="C19" s="740"/>
      <c r="D19" s="740"/>
      <c r="E19" s="22">
        <v>0</v>
      </c>
      <c r="F19" s="22">
        <v>0</v>
      </c>
      <c r="G19" s="22">
        <v>0</v>
      </c>
    </row>
    <row r="20" spans="1:8" ht="20.100000000000001" customHeight="1" x14ac:dyDescent="0.25">
      <c r="A20" s="740"/>
      <c r="B20" s="740"/>
      <c r="C20" s="740"/>
      <c r="D20" s="740"/>
      <c r="E20" s="22">
        <v>0</v>
      </c>
      <c r="F20" s="22">
        <v>0</v>
      </c>
      <c r="G20" s="22">
        <v>0</v>
      </c>
    </row>
    <row r="21" spans="1:8" s="2" customFormat="1" ht="15.95" customHeight="1" x14ac:dyDescent="0.2">
      <c r="A21" s="758" t="s">
        <v>2</v>
      </c>
      <c r="B21" s="758"/>
      <c r="C21" s="758"/>
      <c r="D21" s="758"/>
      <c r="E21" s="17">
        <f>SUM(E9:E20)</f>
        <v>0</v>
      </c>
      <c r="F21" s="17">
        <f>SUM(F9:F20)</f>
        <v>0</v>
      </c>
      <c r="G21" s="17">
        <f>SUM(G9:G20)</f>
        <v>0</v>
      </c>
    </row>
    <row r="22" spans="1:8" s="2" customFormat="1" ht="12.75" customHeight="1" x14ac:dyDescent="0.2">
      <c r="A22" s="758" t="s">
        <v>3</v>
      </c>
      <c r="B22" s="758"/>
      <c r="C22" s="758"/>
      <c r="D22" s="758"/>
      <c r="E22" s="18">
        <f>E21/1000</f>
        <v>0</v>
      </c>
      <c r="F22" s="18">
        <f>F21/1000</f>
        <v>0</v>
      </c>
      <c r="G22" s="18">
        <f>G21/1000</f>
        <v>0</v>
      </c>
    </row>
    <row r="23" spans="1:8" ht="15.75" x14ac:dyDescent="0.2">
      <c r="A23" s="715" t="s">
        <v>399</v>
      </c>
      <c r="B23" s="716"/>
      <c r="C23" s="716"/>
      <c r="D23" s="717"/>
      <c r="E23" s="36"/>
      <c r="F23" s="36"/>
      <c r="G23" s="36"/>
      <c r="H23" s="8"/>
    </row>
    <row r="24" spans="1:8" ht="15.75" x14ac:dyDescent="0.2">
      <c r="A24" s="710" t="s">
        <v>400</v>
      </c>
      <c r="B24" s="711"/>
      <c r="C24" s="711"/>
      <c r="D24" s="712"/>
      <c r="E24" s="36"/>
      <c r="F24" s="36"/>
      <c r="G24" s="36"/>
      <c r="H24" s="8"/>
    </row>
    <row r="25" spans="1:8" ht="15.75" x14ac:dyDescent="0.2">
      <c r="A25" s="710" t="s">
        <v>401</v>
      </c>
      <c r="B25" s="711"/>
      <c r="C25" s="711"/>
      <c r="D25" s="712"/>
      <c r="E25" s="36"/>
      <c r="F25" s="36"/>
      <c r="G25" s="36"/>
      <c r="H25" s="8"/>
    </row>
    <row r="26" spans="1:8" ht="15.75" x14ac:dyDescent="0.2">
      <c r="A26" s="710" t="s">
        <v>402</v>
      </c>
      <c r="B26" s="711"/>
      <c r="C26" s="711"/>
      <c r="D26" s="712"/>
      <c r="E26" s="36"/>
      <c r="F26" s="36"/>
      <c r="G26" s="36"/>
      <c r="H26" s="8"/>
    </row>
    <row r="27" spans="1:8" ht="15.75" x14ac:dyDescent="0.25">
      <c r="A27" s="3" t="s">
        <v>4</v>
      </c>
      <c r="B27" s="3"/>
      <c r="C27" s="27"/>
      <c r="D27" s="27"/>
      <c r="E27" s="3"/>
      <c r="F27" s="709" t="s">
        <v>436</v>
      </c>
      <c r="G27" s="709"/>
    </row>
    <row r="28" spans="1:8" ht="15.75" x14ac:dyDescent="0.25">
      <c r="A28" s="3"/>
      <c r="B28" s="3"/>
      <c r="C28" s="708" t="s">
        <v>5</v>
      </c>
      <c r="D28" s="708"/>
      <c r="E28" s="3"/>
      <c r="F28" s="708" t="s">
        <v>6</v>
      </c>
      <c r="G28" s="708"/>
    </row>
    <row r="29" spans="1:8" ht="15.75" x14ac:dyDescent="0.25">
      <c r="A29" s="3"/>
      <c r="B29" s="3"/>
      <c r="C29" s="3"/>
      <c r="D29" s="3"/>
      <c r="E29" s="3"/>
      <c r="F29" s="3"/>
      <c r="G29" s="3"/>
    </row>
    <row r="30" spans="1:8" ht="15.75" x14ac:dyDescent="0.25">
      <c r="A30" s="3" t="s">
        <v>7</v>
      </c>
      <c r="B30" s="3"/>
      <c r="C30" s="27"/>
      <c r="D30" s="27"/>
      <c r="E30" s="3"/>
      <c r="F30" s="709" t="s">
        <v>437</v>
      </c>
      <c r="G30" s="709"/>
    </row>
    <row r="31" spans="1:8" ht="15.75" x14ac:dyDescent="0.25">
      <c r="A31" s="9"/>
      <c r="B31" s="9"/>
      <c r="C31" s="708" t="s">
        <v>5</v>
      </c>
      <c r="D31" s="708"/>
      <c r="E31" s="3"/>
      <c r="F31" s="708" t="s">
        <v>6</v>
      </c>
      <c r="G31" s="708"/>
    </row>
  </sheetData>
  <sheetProtection selectLockedCells="1" selectUnlockedCells="1"/>
  <mergeCells count="31">
    <mergeCell ref="A2:G2"/>
    <mergeCell ref="A3:G3"/>
    <mergeCell ref="A4:G4"/>
    <mergeCell ref="A5:G5"/>
    <mergeCell ref="A6:G6"/>
    <mergeCell ref="A7:F7"/>
    <mergeCell ref="A8:D8"/>
    <mergeCell ref="A9:D9"/>
    <mergeCell ref="A10:D10"/>
    <mergeCell ref="A11:D11"/>
    <mergeCell ref="A12:D12"/>
    <mergeCell ref="A13:D13"/>
    <mergeCell ref="A24:D24"/>
    <mergeCell ref="A25:D25"/>
    <mergeCell ref="A26:D26"/>
    <mergeCell ref="A14:D14"/>
    <mergeCell ref="A15:D15"/>
    <mergeCell ref="A16:D16"/>
    <mergeCell ref="A17:D17"/>
    <mergeCell ref="A18:D18"/>
    <mergeCell ref="A19:D19"/>
    <mergeCell ref="F30:G30"/>
    <mergeCell ref="C31:D31"/>
    <mergeCell ref="F31:G31"/>
    <mergeCell ref="A20:D20"/>
    <mergeCell ref="A21:D21"/>
    <mergeCell ref="A22:D22"/>
    <mergeCell ref="F27:G27"/>
    <mergeCell ref="C28:D28"/>
    <mergeCell ref="F28:G28"/>
    <mergeCell ref="A23:D23"/>
  </mergeCells>
  <printOptions horizontalCentered="1"/>
  <pageMargins left="1.023611111111111" right="0.19652777777777777" top="0.98402777777777772" bottom="0.98402777777777772" header="0.51180555555555551" footer="0.51180555555555551"/>
  <pageSetup paperSize="9" scale="91" firstPageNumber="0" orientation="portrait" horizontalDpi="300" verticalDpi="300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48.75" customHeight="1" x14ac:dyDescent="0.25">
      <c r="A3" s="731" t="s">
        <v>353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9.2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9.2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9.2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7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8:F8"/>
    <mergeCell ref="A12:D12"/>
    <mergeCell ref="A13:D13"/>
    <mergeCell ref="A2:G2"/>
    <mergeCell ref="A3:G3"/>
    <mergeCell ref="A4:G4"/>
    <mergeCell ref="A5:G5"/>
    <mergeCell ref="A6:G6"/>
    <mergeCell ref="A7:F7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40"/>
  <sheetViews>
    <sheetView view="pageBreakPreview" topLeftCell="A7" zoomScale="66" zoomScaleSheetLayoutView="66" workbookViewId="0">
      <selection activeCell="A37" sqref="A37:IV40"/>
    </sheetView>
  </sheetViews>
  <sheetFormatPr defaultRowHeight="12.75" x14ac:dyDescent="0.2"/>
  <cols>
    <col min="1" max="1" width="44" customWidth="1"/>
    <col min="2" max="4" width="19.7109375" customWidth="1"/>
  </cols>
  <sheetData>
    <row r="1" spans="1:7" ht="15" x14ac:dyDescent="0.2">
      <c r="A1" s="14"/>
      <c r="B1" s="14"/>
      <c r="C1" s="14"/>
      <c r="D1" s="14"/>
    </row>
    <row r="2" spans="1:7" ht="15.75" x14ac:dyDescent="0.25">
      <c r="A2" s="720" t="s">
        <v>0</v>
      </c>
      <c r="B2" s="720"/>
      <c r="C2" s="720"/>
      <c r="D2" s="720"/>
    </row>
    <row r="3" spans="1:7" ht="21.4" customHeight="1" x14ac:dyDescent="0.25">
      <c r="A3" s="718" t="s">
        <v>354</v>
      </c>
      <c r="B3" s="718"/>
      <c r="C3" s="718"/>
      <c r="D3" s="718"/>
    </row>
    <row r="4" spans="1:7" ht="49.5" customHeight="1" x14ac:dyDescent="0.25">
      <c r="A4" s="721"/>
      <c r="B4" s="721"/>
      <c r="C4" s="721"/>
      <c r="D4" s="721"/>
      <c r="E4" s="15"/>
      <c r="F4" s="15"/>
      <c r="G4" s="15"/>
    </row>
    <row r="5" spans="1:7" ht="15.75" customHeight="1" x14ac:dyDescent="0.2">
      <c r="A5" s="755" t="s">
        <v>372</v>
      </c>
      <c r="B5" s="755"/>
      <c r="C5" s="755"/>
      <c r="D5" s="755"/>
      <c r="E5" s="755"/>
      <c r="F5" s="755"/>
      <c r="G5" s="755"/>
    </row>
    <row r="6" spans="1:7" ht="15.75" customHeight="1" x14ac:dyDescent="0.2">
      <c r="A6" s="727"/>
      <c r="B6" s="727"/>
      <c r="C6" s="727"/>
      <c r="D6" s="727"/>
    </row>
    <row r="7" spans="1:7" ht="20.25" customHeight="1" x14ac:dyDescent="0.25">
      <c r="A7" s="718" t="s">
        <v>322</v>
      </c>
      <c r="B7" s="718"/>
      <c r="C7" s="718"/>
      <c r="D7" s="718"/>
    </row>
    <row r="8" spans="1:7" ht="15.75" x14ac:dyDescent="0.25">
      <c r="A8" s="3"/>
      <c r="B8" s="3"/>
      <c r="C8" s="3"/>
      <c r="D8" s="14"/>
    </row>
    <row r="9" spans="1:7" ht="41.25" customHeight="1" x14ac:dyDescent="0.2">
      <c r="A9" s="29" t="s">
        <v>8</v>
      </c>
      <c r="B9" s="4" t="s">
        <v>318</v>
      </c>
      <c r="C9" s="4" t="s">
        <v>319</v>
      </c>
      <c r="D9" s="4" t="s">
        <v>320</v>
      </c>
    </row>
    <row r="10" spans="1:7" s="20" customFormat="1" ht="20.100000000000001" customHeight="1" x14ac:dyDescent="0.25">
      <c r="A10" s="19"/>
      <c r="B10" s="22">
        <v>0</v>
      </c>
      <c r="C10" s="22">
        <v>0</v>
      </c>
      <c r="D10" s="22">
        <v>0</v>
      </c>
    </row>
    <row r="11" spans="1:7" s="20" customFormat="1" ht="20.100000000000001" customHeight="1" x14ac:dyDescent="0.25">
      <c r="A11" s="21"/>
      <c r="B11" s="22">
        <v>0</v>
      </c>
      <c r="C11" s="22">
        <v>0</v>
      </c>
      <c r="D11" s="22">
        <v>0</v>
      </c>
    </row>
    <row r="12" spans="1:7" ht="20.100000000000001" customHeight="1" x14ac:dyDescent="0.25">
      <c r="A12" s="21"/>
      <c r="B12" s="22">
        <v>0</v>
      </c>
      <c r="C12" s="22">
        <v>0</v>
      </c>
      <c r="D12" s="22">
        <v>0</v>
      </c>
    </row>
    <row r="13" spans="1:7" ht="20.100000000000001" customHeight="1" x14ac:dyDescent="0.25">
      <c r="A13" s="21"/>
      <c r="B13" s="22">
        <v>0</v>
      </c>
      <c r="C13" s="22">
        <v>0</v>
      </c>
      <c r="D13" s="22">
        <v>0</v>
      </c>
    </row>
    <row r="14" spans="1:7" s="20" customFormat="1" ht="20.100000000000001" customHeight="1" x14ac:dyDescent="0.25">
      <c r="A14" s="19"/>
      <c r="B14" s="22">
        <v>0</v>
      </c>
      <c r="C14" s="22">
        <v>0</v>
      </c>
      <c r="D14" s="22">
        <v>0</v>
      </c>
    </row>
    <row r="15" spans="1:7" s="23" customFormat="1" ht="20.100000000000001" customHeight="1" x14ac:dyDescent="0.25">
      <c r="A15" s="21"/>
      <c r="B15" s="22">
        <v>0</v>
      </c>
      <c r="C15" s="22">
        <v>0</v>
      </c>
      <c r="D15" s="22">
        <v>0</v>
      </c>
    </row>
    <row r="16" spans="1:7" s="20" customFormat="1" ht="20.100000000000001" customHeight="1" x14ac:dyDescent="0.25">
      <c r="A16" s="19"/>
      <c r="B16" s="22">
        <v>0</v>
      </c>
      <c r="C16" s="22">
        <v>0</v>
      </c>
      <c r="D16" s="22">
        <v>0</v>
      </c>
    </row>
    <row r="17" spans="1:4" s="23" customFormat="1" ht="20.100000000000001" customHeight="1" x14ac:dyDescent="0.25">
      <c r="A17" s="21"/>
      <c r="B17" s="22">
        <v>0</v>
      </c>
      <c r="C17" s="22">
        <v>0</v>
      </c>
      <c r="D17" s="22">
        <v>0</v>
      </c>
    </row>
    <row r="18" spans="1:4" s="20" customFormat="1" ht="20.100000000000001" customHeight="1" x14ac:dyDescent="0.25">
      <c r="A18" s="19"/>
      <c r="B18" s="22">
        <v>0</v>
      </c>
      <c r="C18" s="22">
        <v>0</v>
      </c>
      <c r="D18" s="22">
        <v>0</v>
      </c>
    </row>
    <row r="19" spans="1:4" ht="20.100000000000001" customHeight="1" x14ac:dyDescent="0.25">
      <c r="A19" s="21"/>
      <c r="B19" s="22">
        <v>0</v>
      </c>
      <c r="C19" s="22">
        <v>0</v>
      </c>
      <c r="D19" s="22">
        <v>0</v>
      </c>
    </row>
    <row r="20" spans="1:4" ht="20.100000000000001" customHeight="1" x14ac:dyDescent="0.25">
      <c r="A20" s="21"/>
      <c r="B20" s="22">
        <v>0</v>
      </c>
      <c r="C20" s="22">
        <v>0</v>
      </c>
      <c r="D20" s="22">
        <v>0</v>
      </c>
    </row>
    <row r="21" spans="1:4" s="20" customFormat="1" ht="20.100000000000001" customHeight="1" x14ac:dyDescent="0.25">
      <c r="A21" s="19"/>
      <c r="B21" s="22">
        <v>0</v>
      </c>
      <c r="C21" s="22">
        <v>0</v>
      </c>
      <c r="D21" s="22">
        <v>0</v>
      </c>
    </row>
    <row r="22" spans="1:4" ht="20.100000000000001" customHeight="1" x14ac:dyDescent="0.25">
      <c r="A22" s="21"/>
      <c r="B22" s="22">
        <v>0</v>
      </c>
      <c r="C22" s="22">
        <v>0</v>
      </c>
      <c r="D22" s="22">
        <v>0</v>
      </c>
    </row>
    <row r="23" spans="1:4" s="20" customFormat="1" ht="20.100000000000001" customHeight="1" x14ac:dyDescent="0.25">
      <c r="A23" s="19"/>
      <c r="B23" s="22">
        <v>0</v>
      </c>
      <c r="C23" s="22">
        <v>0</v>
      </c>
      <c r="D23" s="22">
        <v>0</v>
      </c>
    </row>
    <row r="24" spans="1:4" ht="20.100000000000001" customHeight="1" x14ac:dyDescent="0.25">
      <c r="A24" s="21"/>
      <c r="B24" s="22">
        <v>0</v>
      </c>
      <c r="C24" s="22">
        <v>0</v>
      </c>
      <c r="D24" s="22">
        <v>0</v>
      </c>
    </row>
    <row r="25" spans="1:4" ht="20.100000000000001" customHeight="1" x14ac:dyDescent="0.25">
      <c r="A25" s="21"/>
      <c r="B25" s="22">
        <v>0</v>
      </c>
      <c r="C25" s="22">
        <v>0</v>
      </c>
      <c r="D25" s="22">
        <v>0</v>
      </c>
    </row>
    <row r="26" spans="1:4" s="20" customFormat="1" ht="20.100000000000001" customHeight="1" x14ac:dyDescent="0.25">
      <c r="A26" s="19"/>
      <c r="B26" s="22">
        <v>0</v>
      </c>
      <c r="C26" s="22">
        <v>0</v>
      </c>
      <c r="D26" s="22">
        <v>0</v>
      </c>
    </row>
    <row r="27" spans="1:4" ht="20.100000000000001" customHeight="1" x14ac:dyDescent="0.25">
      <c r="A27" s="21"/>
      <c r="B27" s="22">
        <v>0</v>
      </c>
      <c r="C27" s="22">
        <v>0</v>
      </c>
      <c r="D27" s="22">
        <v>0</v>
      </c>
    </row>
    <row r="28" spans="1:4" ht="20.100000000000001" customHeight="1" x14ac:dyDescent="0.25">
      <c r="A28" s="21"/>
      <c r="B28" s="22">
        <v>0</v>
      </c>
      <c r="C28" s="22">
        <v>0</v>
      </c>
      <c r="D28" s="22">
        <v>0</v>
      </c>
    </row>
    <row r="29" spans="1:4" s="20" customFormat="1" ht="20.100000000000001" customHeight="1" x14ac:dyDescent="0.25">
      <c r="A29" s="19"/>
      <c r="B29" s="22">
        <v>0</v>
      </c>
      <c r="C29" s="22">
        <v>0</v>
      </c>
      <c r="D29" s="22">
        <v>0</v>
      </c>
    </row>
    <row r="30" spans="1:4" ht="20.100000000000001" customHeight="1" x14ac:dyDescent="0.25">
      <c r="A30" s="21"/>
      <c r="B30" s="22">
        <v>0</v>
      </c>
      <c r="C30" s="22">
        <v>0</v>
      </c>
      <c r="D30" s="22">
        <v>0</v>
      </c>
    </row>
    <row r="31" spans="1:4" ht="20.100000000000001" customHeight="1" x14ac:dyDescent="0.25">
      <c r="A31" s="21"/>
      <c r="B31" s="22">
        <v>0</v>
      </c>
      <c r="C31" s="22">
        <v>0</v>
      </c>
      <c r="D31" s="22">
        <v>0</v>
      </c>
    </row>
    <row r="32" spans="1:4" s="20" customFormat="1" ht="20.100000000000001" customHeight="1" x14ac:dyDescent="0.25">
      <c r="A32" s="19"/>
      <c r="B32" s="22">
        <v>0</v>
      </c>
      <c r="C32" s="22">
        <v>0</v>
      </c>
      <c r="D32" s="22">
        <v>0</v>
      </c>
    </row>
    <row r="33" spans="1:6" ht="20.100000000000001" customHeight="1" x14ac:dyDescent="0.25">
      <c r="A33" s="21"/>
      <c r="B33" s="22">
        <v>0</v>
      </c>
      <c r="C33" s="22">
        <v>0</v>
      </c>
      <c r="D33" s="22">
        <v>0</v>
      </c>
    </row>
    <row r="34" spans="1:6" ht="20.100000000000001" customHeight="1" x14ac:dyDescent="0.25">
      <c r="A34" s="21"/>
      <c r="B34" s="22">
        <v>0</v>
      </c>
      <c r="C34" s="22">
        <v>0</v>
      </c>
      <c r="D34" s="22">
        <v>0</v>
      </c>
    </row>
    <row r="35" spans="1:6" ht="20.100000000000001" customHeight="1" x14ac:dyDescent="0.2">
      <c r="A35" s="24" t="s">
        <v>2</v>
      </c>
      <c r="B35" s="6">
        <f>B10+B14+B16+B21+B23+B26+B29+B32+B18</f>
        <v>0</v>
      </c>
      <c r="C35" s="6">
        <f>C10+C14+C16+C21+C23+C26+C29+C32+C18</f>
        <v>0</v>
      </c>
      <c r="D35" s="6">
        <f>D10+D14+D16+D21+D23+D26+D29+D32+D18</f>
        <v>0</v>
      </c>
    </row>
    <row r="36" spans="1:6" ht="20.100000000000001" customHeight="1" x14ac:dyDescent="0.2">
      <c r="A36" s="24" t="s">
        <v>3</v>
      </c>
      <c r="B36" s="5">
        <f>B35/1000</f>
        <v>0</v>
      </c>
      <c r="C36" s="5">
        <f>C35/1000</f>
        <v>0</v>
      </c>
      <c r="D36" s="5">
        <f>D35/1000</f>
        <v>0</v>
      </c>
    </row>
    <row r="37" spans="1:6" ht="15.75" x14ac:dyDescent="0.25">
      <c r="A37" s="3"/>
      <c r="B37" s="3"/>
      <c r="C37" s="3"/>
      <c r="D37" s="3"/>
      <c r="E37" s="1"/>
    </row>
    <row r="38" spans="1:6" ht="15.75" x14ac:dyDescent="0.25">
      <c r="A38" s="3" t="s">
        <v>7</v>
      </c>
      <c r="B38" s="3"/>
      <c r="C38" s="9"/>
      <c r="D38" s="9"/>
      <c r="E38" s="1"/>
    </row>
    <row r="39" spans="1:6" ht="15.75" x14ac:dyDescent="0.25">
      <c r="A39" s="9"/>
      <c r="B39" s="9"/>
      <c r="C39" s="978" t="s">
        <v>5</v>
      </c>
      <c r="D39" s="978"/>
      <c r="E39" s="1"/>
    </row>
    <row r="40" spans="1:6" ht="15.75" x14ac:dyDescent="0.25">
      <c r="A40" s="9"/>
      <c r="B40" s="3"/>
      <c r="C40" s="757"/>
      <c r="D40" s="757"/>
      <c r="E40" s="1"/>
      <c r="F40" s="9"/>
    </row>
  </sheetData>
  <sheetProtection selectLockedCells="1" selectUnlockedCells="1"/>
  <mergeCells count="8">
    <mergeCell ref="C39:D39"/>
    <mergeCell ref="C40:D40"/>
    <mergeCell ref="A2:D2"/>
    <mergeCell ref="A3:D3"/>
    <mergeCell ref="A4:D4"/>
    <mergeCell ref="A5:G5"/>
    <mergeCell ref="A6:D6"/>
    <mergeCell ref="A7:D7"/>
  </mergeCells>
  <printOptions horizontalCentered="1"/>
  <pageMargins left="0.94513888888888886" right="0.19652777777777777" top="0.98402777777777772" bottom="0.98402777777777772" header="0.51180555555555551" footer="0.51180555555555551"/>
  <pageSetup paperSize="9" scale="70" firstPageNumber="0" orientation="portrait" horizontalDpi="300" verticalDpi="30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7"/>
  <sheetViews>
    <sheetView view="pageBreakPreview" zoomScale="66" zoomScaleSheetLayoutView="66" workbookViewId="0">
      <selection activeCell="A23" sqref="A23:IV26"/>
    </sheetView>
  </sheetViews>
  <sheetFormatPr defaultRowHeight="12.75" x14ac:dyDescent="0.2"/>
  <cols>
    <col min="2" max="2" width="9.85546875" customWidth="1"/>
    <col min="3" max="3" width="10.28515625" customWidth="1"/>
    <col min="5" max="5" width="17.42578125" customWidth="1"/>
    <col min="6" max="6" width="18.5703125" customWidth="1"/>
    <col min="7" max="7" width="16.5703125" customWidth="1"/>
  </cols>
  <sheetData>
    <row r="1" spans="1:7" ht="15" x14ac:dyDescent="0.2">
      <c r="A1" s="14"/>
      <c r="B1" s="14"/>
      <c r="C1" s="14"/>
      <c r="D1" s="14"/>
      <c r="E1" s="14"/>
      <c r="F1" s="14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customHeight="1" x14ac:dyDescent="0.25">
      <c r="A3" s="718" t="s">
        <v>355</v>
      </c>
      <c r="B3" s="718"/>
      <c r="C3" s="718"/>
      <c r="D3" s="718"/>
      <c r="E3" s="718"/>
      <c r="F3" s="718"/>
      <c r="G3" s="718"/>
    </row>
    <row r="4" spans="1:7" ht="33.7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  <c r="G7" s="14"/>
    </row>
    <row r="8" spans="1:7" ht="33.75" customHeight="1" x14ac:dyDescent="0.2">
      <c r="A8" s="759" t="s">
        <v>8</v>
      </c>
      <c r="B8" s="759"/>
      <c r="C8" s="759"/>
      <c r="D8" s="759"/>
      <c r="E8" s="4" t="s">
        <v>318</v>
      </c>
      <c r="F8" s="4" t="s">
        <v>319</v>
      </c>
      <c r="G8" s="4" t="s">
        <v>320</v>
      </c>
    </row>
    <row r="9" spans="1:7" ht="20.100000000000001" customHeight="1" x14ac:dyDescent="0.25">
      <c r="A9" s="740"/>
      <c r="B9" s="740"/>
      <c r="C9" s="740"/>
      <c r="D9" s="740"/>
      <c r="E9" s="22">
        <v>0</v>
      </c>
      <c r="F9" s="22">
        <v>0</v>
      </c>
      <c r="G9" s="22">
        <v>0</v>
      </c>
    </row>
    <row r="10" spans="1:7" ht="20.100000000000001" customHeight="1" x14ac:dyDescent="0.25">
      <c r="A10" s="740"/>
      <c r="B10" s="740"/>
      <c r="C10" s="740"/>
      <c r="D10" s="740"/>
      <c r="E10" s="22">
        <v>0</v>
      </c>
      <c r="F10" s="22">
        <v>0</v>
      </c>
      <c r="G10" s="22">
        <v>0</v>
      </c>
    </row>
    <row r="11" spans="1:7" ht="20.100000000000001" customHeight="1" x14ac:dyDescent="0.25">
      <c r="A11" s="740"/>
      <c r="B11" s="740"/>
      <c r="C11" s="740"/>
      <c r="D11" s="740"/>
      <c r="E11" s="22">
        <v>0</v>
      </c>
      <c r="F11" s="22">
        <v>0</v>
      </c>
      <c r="G11" s="22">
        <v>0</v>
      </c>
    </row>
    <row r="12" spans="1:7" ht="20.100000000000001" customHeight="1" x14ac:dyDescent="0.25">
      <c r="A12" s="740"/>
      <c r="B12" s="740"/>
      <c r="C12" s="740"/>
      <c r="D12" s="740"/>
      <c r="E12" s="22">
        <v>0</v>
      </c>
      <c r="F12" s="22">
        <v>0</v>
      </c>
      <c r="G12" s="22">
        <v>0</v>
      </c>
    </row>
    <row r="13" spans="1:7" ht="20.100000000000001" customHeight="1" x14ac:dyDescent="0.25">
      <c r="A13" s="740"/>
      <c r="B13" s="740"/>
      <c r="C13" s="740"/>
      <c r="D13" s="740"/>
      <c r="E13" s="22">
        <v>0</v>
      </c>
      <c r="F13" s="22">
        <v>0</v>
      </c>
      <c r="G13" s="22">
        <v>0</v>
      </c>
    </row>
    <row r="14" spans="1:7" ht="20.100000000000001" customHeight="1" x14ac:dyDescent="0.25">
      <c r="A14" s="740"/>
      <c r="B14" s="740"/>
      <c r="C14" s="740"/>
      <c r="D14" s="740"/>
      <c r="E14" s="22">
        <v>0</v>
      </c>
      <c r="F14" s="22">
        <v>0</v>
      </c>
      <c r="G14" s="22">
        <v>0</v>
      </c>
    </row>
    <row r="15" spans="1:7" ht="20.100000000000001" customHeight="1" x14ac:dyDescent="0.25">
      <c r="A15" s="740"/>
      <c r="B15" s="740"/>
      <c r="C15" s="740"/>
      <c r="D15" s="740"/>
      <c r="E15" s="22">
        <v>0</v>
      </c>
      <c r="F15" s="22">
        <v>0</v>
      </c>
      <c r="G15" s="22">
        <v>0</v>
      </c>
    </row>
    <row r="16" spans="1:7" ht="20.100000000000001" customHeight="1" x14ac:dyDescent="0.25">
      <c r="A16" s="740"/>
      <c r="B16" s="740"/>
      <c r="C16" s="740"/>
      <c r="D16" s="740"/>
      <c r="E16" s="22">
        <v>0</v>
      </c>
      <c r="F16" s="22">
        <v>0</v>
      </c>
      <c r="G16" s="22">
        <v>0</v>
      </c>
    </row>
    <row r="17" spans="1:7" ht="20.100000000000001" customHeight="1" x14ac:dyDescent="0.25">
      <c r="A17" s="740"/>
      <c r="B17" s="740"/>
      <c r="C17" s="740"/>
      <c r="D17" s="740"/>
      <c r="E17" s="22">
        <v>0</v>
      </c>
      <c r="F17" s="22">
        <v>0</v>
      </c>
      <c r="G17" s="22">
        <v>0</v>
      </c>
    </row>
    <row r="18" spans="1:7" ht="20.100000000000001" customHeight="1" x14ac:dyDescent="0.25">
      <c r="A18" s="740"/>
      <c r="B18" s="740"/>
      <c r="C18" s="740"/>
      <c r="D18" s="740"/>
      <c r="E18" s="22">
        <v>0</v>
      </c>
      <c r="F18" s="22">
        <v>0</v>
      </c>
      <c r="G18" s="22">
        <v>0</v>
      </c>
    </row>
    <row r="19" spans="1:7" ht="20.100000000000001" customHeight="1" x14ac:dyDescent="0.25">
      <c r="A19" s="740"/>
      <c r="B19" s="740"/>
      <c r="C19" s="740"/>
      <c r="D19" s="740"/>
      <c r="E19" s="22">
        <v>0</v>
      </c>
      <c r="F19" s="22">
        <v>0</v>
      </c>
      <c r="G19" s="22">
        <v>0</v>
      </c>
    </row>
    <row r="20" spans="1:7" ht="20.100000000000001" customHeight="1" x14ac:dyDescent="0.25">
      <c r="A20" s="740"/>
      <c r="B20" s="740"/>
      <c r="C20" s="740"/>
      <c r="D20" s="740"/>
      <c r="E20" s="22">
        <v>0</v>
      </c>
      <c r="F20" s="22">
        <v>0</v>
      </c>
      <c r="G20" s="22">
        <v>0</v>
      </c>
    </row>
    <row r="21" spans="1:7" s="2" customFormat="1" ht="15.95" customHeight="1" x14ac:dyDescent="0.2">
      <c r="A21" s="758" t="s">
        <v>2</v>
      </c>
      <c r="B21" s="758"/>
      <c r="C21" s="758"/>
      <c r="D21" s="758"/>
      <c r="E21" s="17">
        <f>SUM(E9:E20)</f>
        <v>0</v>
      </c>
      <c r="F21" s="17">
        <f>SUM(F9:F20)</f>
        <v>0</v>
      </c>
      <c r="G21" s="17">
        <f>SUM(G9:G20)</f>
        <v>0</v>
      </c>
    </row>
    <row r="22" spans="1:7" s="2" customFormat="1" ht="12.75" customHeight="1" x14ac:dyDescent="0.2">
      <c r="A22" s="758" t="s">
        <v>3</v>
      </c>
      <c r="B22" s="758"/>
      <c r="C22" s="758"/>
      <c r="D22" s="758"/>
      <c r="E22" s="18">
        <f>E21/1000</f>
        <v>0</v>
      </c>
      <c r="F22" s="18">
        <f>F21/1000</f>
        <v>0</v>
      </c>
      <c r="G22" s="18">
        <f>G21/1000</f>
        <v>0</v>
      </c>
    </row>
    <row r="23" spans="1:7" ht="15.75" x14ac:dyDescent="0.25">
      <c r="A23" s="3" t="s">
        <v>4</v>
      </c>
      <c r="B23" s="3"/>
      <c r="C23" s="27"/>
      <c r="D23" s="27"/>
      <c r="E23" s="3"/>
      <c r="F23" s="709"/>
      <c r="G23" s="709"/>
    </row>
    <row r="24" spans="1:7" ht="15.75" x14ac:dyDescent="0.25">
      <c r="A24" s="3"/>
      <c r="B24" s="3"/>
      <c r="C24" s="708" t="s">
        <v>5</v>
      </c>
      <c r="D24" s="708"/>
      <c r="E24" s="3"/>
      <c r="F24" s="708" t="s">
        <v>6</v>
      </c>
      <c r="G24" s="708"/>
    </row>
    <row r="25" spans="1:7" ht="15.75" x14ac:dyDescent="0.25">
      <c r="A25" s="3"/>
      <c r="B25" s="3"/>
      <c r="C25" s="3"/>
      <c r="D25" s="3"/>
      <c r="E25" s="3"/>
      <c r="F25" s="3"/>
      <c r="G25" s="3"/>
    </row>
    <row r="26" spans="1:7" ht="15.75" x14ac:dyDescent="0.25">
      <c r="A26" s="3" t="s">
        <v>7</v>
      </c>
      <c r="B26" s="3"/>
      <c r="C26" s="27"/>
      <c r="D26" s="27"/>
      <c r="E26" s="3"/>
      <c r="F26" s="709"/>
      <c r="G26" s="709"/>
    </row>
    <row r="27" spans="1:7" ht="15.75" x14ac:dyDescent="0.25">
      <c r="A27" s="9"/>
      <c r="B27" s="9"/>
      <c r="C27" s="708" t="s">
        <v>5</v>
      </c>
      <c r="D27" s="708"/>
      <c r="E27" s="3"/>
      <c r="F27" s="708" t="s">
        <v>6</v>
      </c>
      <c r="G27" s="708"/>
    </row>
  </sheetData>
  <sheetProtection selectLockedCells="1" selectUnlockedCells="1"/>
  <mergeCells count="27">
    <mergeCell ref="A8:D8"/>
    <mergeCell ref="A9:D9"/>
    <mergeCell ref="A2:G2"/>
    <mergeCell ref="A3:G3"/>
    <mergeCell ref="A4:G4"/>
    <mergeCell ref="A5:G5"/>
    <mergeCell ref="A6:G6"/>
    <mergeCell ref="A7:F7"/>
    <mergeCell ref="A15:D15"/>
    <mergeCell ref="A16:D16"/>
    <mergeCell ref="A17:D17"/>
    <mergeCell ref="A18:D18"/>
    <mergeCell ref="A19:D19"/>
    <mergeCell ref="A10:D10"/>
    <mergeCell ref="A11:D11"/>
    <mergeCell ref="A12:D12"/>
    <mergeCell ref="A13:D13"/>
    <mergeCell ref="A14:D14"/>
    <mergeCell ref="F26:G26"/>
    <mergeCell ref="C27:D27"/>
    <mergeCell ref="F27:G27"/>
    <mergeCell ref="A20:D20"/>
    <mergeCell ref="A21:D21"/>
    <mergeCell ref="A22:D22"/>
    <mergeCell ref="F23:G23"/>
    <mergeCell ref="C24:D24"/>
    <mergeCell ref="F24:G24"/>
  </mergeCells>
  <printOptions horizontalCentered="1"/>
  <pageMargins left="1.023611111111111" right="0.19652777777777777" top="0.98402777777777772" bottom="0.98402777777777772" header="0.51180555555555551" footer="0.51180555555555551"/>
  <pageSetup paperSize="9" scale="91" firstPageNumber="0" orientation="portrait" horizontalDpi="300" verticalDpi="3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M18"/>
  <sheetViews>
    <sheetView view="pageBreakPreview" topLeftCell="A7" zoomScale="66" zoomScaleNormal="66" zoomScaleSheetLayoutView="66" workbookViewId="0">
      <selection activeCell="K39" sqref="K39"/>
    </sheetView>
  </sheetViews>
  <sheetFormatPr defaultRowHeight="15" x14ac:dyDescent="0.2"/>
  <cols>
    <col min="1" max="1" width="9.140625" style="14"/>
    <col min="2" max="2" width="19.7109375" style="14" customWidth="1"/>
    <col min="3" max="3" width="15.5703125" style="14" customWidth="1"/>
    <col min="4" max="4" width="6" style="14" customWidth="1"/>
    <col min="5" max="5" width="12.7109375" style="14" customWidth="1"/>
    <col min="6" max="6" width="11.5703125" style="14" customWidth="1"/>
    <col min="7" max="7" width="16.28515625" style="14" customWidth="1"/>
    <col min="8" max="8" width="13.7109375" style="14" customWidth="1"/>
    <col min="9" max="9" width="12.85546875" style="14" customWidth="1"/>
    <col min="10" max="10" width="13.140625" style="14" customWidth="1"/>
    <col min="11" max="11" width="10.7109375" style="14" customWidth="1"/>
    <col min="12" max="12" width="10.42578125" style="14" customWidth="1"/>
    <col min="13" max="13" width="13.7109375" style="14" customWidth="1"/>
  </cols>
  <sheetData>
    <row r="1" spans="1:13" ht="15.75" x14ac:dyDescent="0.25">
      <c r="A1" s="720" t="s">
        <v>0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</row>
    <row r="2" spans="1:13" ht="15.75" customHeight="1" x14ac:dyDescent="0.25">
      <c r="A2" s="718" t="s">
        <v>359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</row>
    <row r="3" spans="1:13" ht="40.5" customHeight="1" x14ac:dyDescent="0.25">
      <c r="A3" s="721"/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</row>
    <row r="4" spans="1:13" ht="15.75" customHeight="1" x14ac:dyDescent="0.2">
      <c r="A4" s="727" t="s">
        <v>1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</row>
    <row r="5" spans="1:13" ht="15.75" customHeight="1" x14ac:dyDescent="0.25">
      <c r="A5" s="718" t="s">
        <v>322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</row>
    <row r="6" spans="1:13" ht="15.75" customHeight="1" x14ac:dyDescent="0.25">
      <c r="A6" s="718"/>
      <c r="B6" s="718"/>
      <c r="C6" s="718"/>
      <c r="D6" s="718"/>
      <c r="E6" s="718"/>
      <c r="F6" s="718"/>
      <c r="G6" s="718"/>
      <c r="H6" s="718"/>
      <c r="I6" s="718"/>
      <c r="J6" s="718"/>
    </row>
    <row r="7" spans="1:13" ht="37.5" customHeight="1" x14ac:dyDescent="0.2">
      <c r="A7" s="772" t="s">
        <v>8</v>
      </c>
      <c r="B7" s="772"/>
      <c r="C7" s="773" t="s">
        <v>10</v>
      </c>
      <c r="D7" s="774" t="s">
        <v>11</v>
      </c>
      <c r="E7" s="767" t="s">
        <v>318</v>
      </c>
      <c r="F7" s="768"/>
      <c r="G7" s="769"/>
      <c r="H7" s="767" t="s">
        <v>319</v>
      </c>
      <c r="I7" s="768"/>
      <c r="J7" s="769"/>
      <c r="K7" s="767" t="s">
        <v>320</v>
      </c>
      <c r="L7" s="768"/>
      <c r="M7" s="769"/>
    </row>
    <row r="8" spans="1:13" ht="19.5" customHeight="1" x14ac:dyDescent="0.25">
      <c r="A8" s="772"/>
      <c r="B8" s="772"/>
      <c r="C8" s="773"/>
      <c r="D8" s="774"/>
      <c r="E8" s="26" t="s">
        <v>12</v>
      </c>
      <c r="F8" s="26" t="s">
        <v>13</v>
      </c>
      <c r="G8" s="26" t="s">
        <v>9</v>
      </c>
      <c r="H8" s="26" t="s">
        <v>12</v>
      </c>
      <c r="I8" s="26" t="s">
        <v>13</v>
      </c>
      <c r="J8" s="26" t="s">
        <v>9</v>
      </c>
      <c r="K8" s="26" t="s">
        <v>12</v>
      </c>
      <c r="L8" s="26" t="s">
        <v>13</v>
      </c>
      <c r="M8" s="26" t="s">
        <v>9</v>
      </c>
    </row>
    <row r="9" spans="1:13" ht="52.5" customHeight="1" x14ac:dyDescent="0.25">
      <c r="A9" s="811" t="s">
        <v>357</v>
      </c>
      <c r="B9" s="811"/>
      <c r="C9" s="21"/>
      <c r="D9" s="16"/>
      <c r="E9" s="39">
        <v>0</v>
      </c>
      <c r="F9" s="34">
        <v>0</v>
      </c>
      <c r="G9" s="22">
        <f>E9*F9</f>
        <v>0</v>
      </c>
      <c r="H9" s="39">
        <v>0</v>
      </c>
      <c r="I9" s="22">
        <v>0</v>
      </c>
      <c r="J9" s="22">
        <f>H9*I9</f>
        <v>0</v>
      </c>
      <c r="K9" s="39">
        <v>0</v>
      </c>
      <c r="L9" s="22">
        <v>0</v>
      </c>
      <c r="M9" s="22">
        <f>K9*L9</f>
        <v>0</v>
      </c>
    </row>
    <row r="10" spans="1:13" ht="56.25" customHeight="1" x14ac:dyDescent="0.25">
      <c r="A10" s="811" t="s">
        <v>358</v>
      </c>
      <c r="B10" s="811"/>
      <c r="C10" s="21"/>
      <c r="D10" s="16" t="s">
        <v>17</v>
      </c>
      <c r="E10" s="39">
        <v>0</v>
      </c>
      <c r="F10" s="34">
        <v>0</v>
      </c>
      <c r="G10" s="22">
        <f>E10*F10</f>
        <v>0</v>
      </c>
      <c r="H10" s="39">
        <v>0</v>
      </c>
      <c r="I10" s="22">
        <v>0</v>
      </c>
      <c r="J10" s="22">
        <f>H10*I10</f>
        <v>0</v>
      </c>
      <c r="K10" s="39">
        <v>0</v>
      </c>
      <c r="L10" s="22">
        <v>0</v>
      </c>
      <c r="M10" s="22">
        <f>K10*L10</f>
        <v>0</v>
      </c>
    </row>
    <row r="11" spans="1:13" ht="15.75" x14ac:dyDescent="0.25">
      <c r="A11" s="811" t="s">
        <v>20</v>
      </c>
      <c r="B11" s="811"/>
      <c r="C11" s="21"/>
      <c r="D11" s="16" t="s">
        <v>17</v>
      </c>
      <c r="E11" s="39">
        <v>0</v>
      </c>
      <c r="F11" s="34">
        <v>0</v>
      </c>
      <c r="G11" s="22">
        <f>E11*F11</f>
        <v>0</v>
      </c>
      <c r="H11" s="39">
        <v>0</v>
      </c>
      <c r="I11" s="22">
        <v>0</v>
      </c>
      <c r="J11" s="22">
        <f>H11*I11</f>
        <v>0</v>
      </c>
      <c r="K11" s="39">
        <v>0</v>
      </c>
      <c r="L11" s="22">
        <v>0</v>
      </c>
      <c r="M11" s="22">
        <f>K11*L11</f>
        <v>0</v>
      </c>
    </row>
    <row r="12" spans="1:13" ht="15.75" x14ac:dyDescent="0.2">
      <c r="A12" s="764" t="s">
        <v>2</v>
      </c>
      <c r="B12" s="765"/>
      <c r="C12" s="765"/>
      <c r="D12" s="766"/>
      <c r="E12" s="35" t="s">
        <v>21</v>
      </c>
      <c r="F12" s="35" t="s">
        <v>21</v>
      </c>
      <c r="G12" s="18">
        <f>G9+G10+G11</f>
        <v>0</v>
      </c>
      <c r="H12" s="18"/>
      <c r="I12" s="18"/>
      <c r="J12" s="18">
        <f>J9+J10+J11</f>
        <v>0</v>
      </c>
      <c r="K12" s="18"/>
      <c r="L12" s="18"/>
      <c r="M12" s="18">
        <f>M9+M10+M11</f>
        <v>0</v>
      </c>
    </row>
    <row r="13" spans="1:13" ht="15.75" x14ac:dyDescent="0.2">
      <c r="A13" s="761" t="s">
        <v>3</v>
      </c>
      <c r="B13" s="762"/>
      <c r="C13" s="762"/>
      <c r="D13" s="763"/>
      <c r="E13" s="35" t="s">
        <v>21</v>
      </c>
      <c r="F13" s="35" t="s">
        <v>21</v>
      </c>
      <c r="G13" s="18">
        <f>G12/1000</f>
        <v>0</v>
      </c>
      <c r="H13" s="18"/>
      <c r="I13" s="18"/>
      <c r="J13" s="18">
        <f>J12/1000</f>
        <v>0</v>
      </c>
      <c r="K13" s="18"/>
      <c r="L13" s="18"/>
      <c r="M13" s="49">
        <f>M12/1000</f>
        <v>0</v>
      </c>
    </row>
    <row r="14" spans="1:13" ht="15.75" x14ac:dyDescent="0.25">
      <c r="A14" s="3"/>
      <c r="B14" s="27"/>
      <c r="C14" s="27"/>
      <c r="D14" s="3"/>
      <c r="E14" s="709"/>
      <c r="F14" s="709"/>
      <c r="G14" s="3"/>
      <c r="J14" s="38"/>
    </row>
    <row r="15" spans="1:13" ht="15.75" x14ac:dyDescent="0.25">
      <c r="A15" s="3"/>
      <c r="B15" s="708" t="s">
        <v>5</v>
      </c>
      <c r="C15" s="708"/>
      <c r="D15" s="3"/>
      <c r="E15" s="708" t="s">
        <v>6</v>
      </c>
      <c r="F15" s="708"/>
      <c r="G15" s="3"/>
      <c r="H15" s="708" t="s">
        <v>6</v>
      </c>
      <c r="I15" s="708"/>
      <c r="J15" s="37"/>
    </row>
    <row r="16" spans="1:13" ht="15.75" x14ac:dyDescent="0.25">
      <c r="A16" s="3"/>
      <c r="B16" s="3"/>
      <c r="C16" s="3"/>
      <c r="D16" s="3"/>
      <c r="E16" s="3"/>
      <c r="F16" s="3"/>
      <c r="G16" s="3"/>
      <c r="H16" s="732"/>
      <c r="I16" s="732"/>
      <c r="J16" s="38"/>
    </row>
    <row r="17" spans="1:9" ht="15.75" x14ac:dyDescent="0.25">
      <c r="A17" s="3"/>
      <c r="B17" s="27"/>
      <c r="C17" s="27"/>
      <c r="D17" s="3"/>
      <c r="E17" s="709"/>
      <c r="F17" s="709"/>
      <c r="G17" s="3"/>
      <c r="H17" s="13"/>
      <c r="I17" s="13"/>
    </row>
    <row r="18" spans="1:9" ht="15.75" x14ac:dyDescent="0.25">
      <c r="A18" s="9"/>
      <c r="B18" s="708" t="s">
        <v>5</v>
      </c>
      <c r="C18" s="708"/>
      <c r="D18" s="3"/>
      <c r="E18" s="708" t="s">
        <v>6</v>
      </c>
      <c r="F18" s="708"/>
      <c r="H18" s="727" t="s">
        <v>6</v>
      </c>
      <c r="I18" s="727"/>
    </row>
  </sheetData>
  <sheetProtection selectLockedCells="1" selectUnlockedCells="1"/>
  <mergeCells count="26">
    <mergeCell ref="A11:B11"/>
    <mergeCell ref="A12:D12"/>
    <mergeCell ref="A13:D13"/>
    <mergeCell ref="B18:C18"/>
    <mergeCell ref="E18:F18"/>
    <mergeCell ref="H18:I18"/>
    <mergeCell ref="E14:F14"/>
    <mergeCell ref="B15:C15"/>
    <mergeCell ref="E15:F15"/>
    <mergeCell ref="H15:I15"/>
    <mergeCell ref="H16:I16"/>
    <mergeCell ref="E17:F17"/>
    <mergeCell ref="A9:B9"/>
    <mergeCell ref="A10:B10"/>
    <mergeCell ref="A7:B8"/>
    <mergeCell ref="C7:C8"/>
    <mergeCell ref="D7:D8"/>
    <mergeCell ref="E7:G7"/>
    <mergeCell ref="H7:J7"/>
    <mergeCell ref="K7:M7"/>
    <mergeCell ref="A1:M1"/>
    <mergeCell ref="A2:M2"/>
    <mergeCell ref="A3:M3"/>
    <mergeCell ref="A4:M4"/>
    <mergeCell ref="A5:M5"/>
    <mergeCell ref="A6:J6"/>
  </mergeCells>
  <printOptions horizontalCentered="1"/>
  <pageMargins left="0.51181102362204722" right="0.19685039370078741" top="0.51181102362204722" bottom="0.51181102362204722" header="0.51181102362204722" footer="0.51181102362204722"/>
  <pageSetup paperSize="9" scale="71" firstPageNumber="0" orientation="landscape" horizontalDpi="300" verticalDpi="3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1"/>
  <sheetViews>
    <sheetView view="pageBreakPreview" zoomScale="66" zoomScaleSheetLayoutView="66" workbookViewId="0">
      <selection activeCell="A18" sqref="A18:IV21"/>
    </sheetView>
  </sheetViews>
  <sheetFormatPr defaultRowHeight="12.75" x14ac:dyDescent="0.2"/>
  <cols>
    <col min="2" max="2" width="5.85546875" customWidth="1"/>
    <col min="5" max="5" width="20.5703125" customWidth="1"/>
    <col min="6" max="7" width="20.42578125" customWidth="1"/>
  </cols>
  <sheetData>
    <row r="1" spans="1:9" ht="15" x14ac:dyDescent="0.2">
      <c r="A1" s="14"/>
      <c r="B1" s="14"/>
      <c r="C1" s="14"/>
      <c r="D1" s="14"/>
      <c r="E1" s="14"/>
      <c r="F1" s="14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46.5" customHeight="1" x14ac:dyDescent="0.2">
      <c r="A3" s="726" t="s">
        <v>360</v>
      </c>
      <c r="B3" s="726"/>
      <c r="C3" s="726"/>
      <c r="D3" s="726"/>
      <c r="E3" s="726"/>
      <c r="F3" s="726"/>
      <c r="G3" s="726"/>
    </row>
    <row r="4" spans="1:9" ht="31.5" customHeight="1" x14ac:dyDescent="0.25">
      <c r="A4" s="721"/>
      <c r="B4" s="721"/>
      <c r="C4" s="721"/>
      <c r="D4" s="721"/>
      <c r="E4" s="721"/>
      <c r="F4" s="721"/>
      <c r="G4" s="721"/>
    </row>
    <row r="5" spans="1:9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9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9" ht="15.75" customHeight="1" x14ac:dyDescent="0.25">
      <c r="A7" s="718"/>
      <c r="B7" s="718"/>
      <c r="C7" s="718"/>
      <c r="D7" s="718"/>
      <c r="E7" s="718"/>
      <c r="F7" s="718"/>
      <c r="G7" s="14"/>
      <c r="I7" s="2"/>
    </row>
    <row r="8" spans="1:9" ht="15.75" customHeight="1" x14ac:dyDescent="0.25">
      <c r="A8" s="718"/>
      <c r="B8" s="718"/>
      <c r="C8" s="718"/>
      <c r="D8" s="718"/>
      <c r="E8" s="718"/>
      <c r="F8" s="718"/>
      <c r="G8" s="14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4.25" customHeight="1" x14ac:dyDescent="0.2">
      <c r="A10" s="778" t="s">
        <v>8</v>
      </c>
      <c r="B10" s="778"/>
      <c r="C10" s="778"/>
      <c r="D10" s="778"/>
      <c r="E10" s="779" t="s">
        <v>318</v>
      </c>
      <c r="F10" s="779" t="s">
        <v>319</v>
      </c>
      <c r="G10" s="779" t="s">
        <v>320</v>
      </c>
    </row>
    <row r="11" spans="1:9" ht="20.25" customHeight="1" x14ac:dyDescent="0.2">
      <c r="A11" s="778"/>
      <c r="B11" s="778"/>
      <c r="C11" s="778"/>
      <c r="D11" s="778"/>
      <c r="E11" s="780"/>
      <c r="F11" s="780"/>
      <c r="G11" s="780"/>
    </row>
    <row r="12" spans="1:9" ht="32.25" customHeight="1" x14ac:dyDescent="0.25">
      <c r="A12" s="781"/>
      <c r="B12" s="781"/>
      <c r="C12" s="781"/>
      <c r="D12" s="781"/>
      <c r="E12" s="22">
        <v>0</v>
      </c>
      <c r="F12" s="22">
        <v>0</v>
      </c>
      <c r="G12" s="22">
        <v>0</v>
      </c>
    </row>
    <row r="13" spans="1:9" ht="32.25" customHeight="1" x14ac:dyDescent="0.25">
      <c r="A13" s="814"/>
      <c r="B13" s="815"/>
      <c r="C13" s="815"/>
      <c r="D13" s="816"/>
      <c r="E13" s="28"/>
      <c r="F13" s="28"/>
      <c r="G13" s="28"/>
    </row>
    <row r="14" spans="1:9" ht="32.25" customHeight="1" x14ac:dyDescent="0.25">
      <c r="A14" s="814"/>
      <c r="B14" s="815"/>
      <c r="C14" s="815"/>
      <c r="D14" s="816"/>
      <c r="E14" s="28"/>
      <c r="F14" s="28"/>
      <c r="G14" s="28"/>
    </row>
    <row r="15" spans="1:9" ht="32.25" customHeight="1" x14ac:dyDescent="0.25">
      <c r="A15" s="814"/>
      <c r="B15" s="815"/>
      <c r="C15" s="815"/>
      <c r="D15" s="816"/>
      <c r="E15" s="28"/>
      <c r="F15" s="28"/>
      <c r="G15" s="28"/>
    </row>
    <row r="16" spans="1:9" ht="12.75" customHeight="1" x14ac:dyDescent="0.2">
      <c r="A16" s="714" t="s">
        <v>2</v>
      </c>
      <c r="B16" s="714"/>
      <c r="C16" s="714"/>
      <c r="D16" s="714"/>
      <c r="E16" s="5">
        <f>E12</f>
        <v>0</v>
      </c>
      <c r="F16" s="5">
        <f>F12</f>
        <v>0</v>
      </c>
      <c r="G16" s="5">
        <f>G12</f>
        <v>0</v>
      </c>
    </row>
    <row r="17" spans="1:7" ht="15.75" x14ac:dyDescent="0.2">
      <c r="A17" s="714" t="s">
        <v>3</v>
      </c>
      <c r="B17" s="714"/>
      <c r="C17" s="714"/>
      <c r="D17" s="714"/>
      <c r="E17" s="5">
        <f>E16/1000</f>
        <v>0</v>
      </c>
      <c r="F17" s="5">
        <f>F16/1000</f>
        <v>0</v>
      </c>
      <c r="G17" s="5">
        <f>G16/1000</f>
        <v>0</v>
      </c>
    </row>
    <row r="18" spans="1:7" ht="15.75" x14ac:dyDescent="0.25">
      <c r="A18" s="3"/>
      <c r="B18" s="3"/>
      <c r="C18" s="708" t="s">
        <v>5</v>
      </c>
      <c r="D18" s="708"/>
      <c r="E18" s="3"/>
      <c r="F18" s="708" t="s">
        <v>6</v>
      </c>
      <c r="G18" s="708"/>
    </row>
    <row r="19" spans="1:7" ht="15.75" x14ac:dyDescent="0.25">
      <c r="A19" s="3"/>
      <c r="B19" s="3"/>
      <c r="C19" s="3"/>
      <c r="D19" s="3"/>
      <c r="E19" s="3"/>
      <c r="F19" s="3"/>
      <c r="G19" s="3"/>
    </row>
    <row r="20" spans="1:7" ht="15.75" x14ac:dyDescent="0.25">
      <c r="A20" s="3" t="s">
        <v>7</v>
      </c>
      <c r="B20" s="3"/>
      <c r="C20" s="27"/>
      <c r="D20" s="27"/>
      <c r="E20" s="3"/>
      <c r="F20" s="709"/>
      <c r="G20" s="709"/>
    </row>
    <row r="21" spans="1:7" ht="15.75" x14ac:dyDescent="0.25">
      <c r="A21" s="9"/>
      <c r="B21" s="9"/>
      <c r="C21" s="708" t="s">
        <v>5</v>
      </c>
      <c r="D21" s="708"/>
      <c r="E21" s="3"/>
      <c r="F21" s="708" t="s">
        <v>6</v>
      </c>
      <c r="G21" s="708"/>
    </row>
  </sheetData>
  <sheetProtection selectLockedCells="1" selectUnlockedCells="1"/>
  <mergeCells count="22">
    <mergeCell ref="A2:G2"/>
    <mergeCell ref="A3:G3"/>
    <mergeCell ref="A4:G4"/>
    <mergeCell ref="A5:G5"/>
    <mergeCell ref="A6:G6"/>
    <mergeCell ref="A7:F7"/>
    <mergeCell ref="A8:F8"/>
    <mergeCell ref="A10:D11"/>
    <mergeCell ref="E10:E11"/>
    <mergeCell ref="F10:F11"/>
    <mergeCell ref="G10:G11"/>
    <mergeCell ref="A12:D12"/>
    <mergeCell ref="C18:D18"/>
    <mergeCell ref="F18:G18"/>
    <mergeCell ref="F20:G20"/>
    <mergeCell ref="C21:D21"/>
    <mergeCell ref="F21:G21"/>
    <mergeCell ref="A13:D13"/>
    <mergeCell ref="A14:D14"/>
    <mergeCell ref="A15:D15"/>
    <mergeCell ref="A16:D16"/>
    <mergeCell ref="A17:D17"/>
  </mergeCells>
  <pageMargins left="0.94027777777777777" right="0.19652777777777777" top="0.98402777777777772" bottom="0.98402777777777772" header="0.51180555555555551" footer="0.51180555555555551"/>
  <pageSetup paperSize="9" scale="85" firstPageNumber="0" orientation="portrait" horizontalDpi="300" verticalDpi="3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3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92" t="s">
        <v>361</v>
      </c>
      <c r="B3" s="792"/>
      <c r="C3" s="792"/>
      <c r="D3" s="792"/>
      <c r="E3" s="792"/>
      <c r="F3" s="792"/>
      <c r="G3" s="792"/>
    </row>
    <row r="4" spans="1:7" ht="57" customHeight="1" x14ac:dyDescent="0.25">
      <c r="A4" s="718"/>
      <c r="B4" s="718"/>
      <c r="C4" s="718"/>
      <c r="D4" s="718"/>
      <c r="E4" s="718"/>
      <c r="F4" s="718"/>
      <c r="G4" s="718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0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" customHeight="1" x14ac:dyDescent="0.25">
      <c r="A3" s="718" t="s">
        <v>348</v>
      </c>
      <c r="B3" s="718"/>
      <c r="C3" s="718"/>
      <c r="D3" s="718"/>
      <c r="E3" s="718"/>
      <c r="F3" s="718"/>
      <c r="G3" s="718"/>
    </row>
    <row r="4" spans="1:7" ht="54.7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6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18" t="s">
        <v>362</v>
      </c>
      <c r="B3" s="718"/>
      <c r="C3" s="718"/>
      <c r="D3" s="718"/>
      <c r="E3" s="718"/>
      <c r="F3" s="718"/>
      <c r="G3" s="718"/>
    </row>
    <row r="4" spans="1:7" ht="54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3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363</v>
      </c>
      <c r="B3" s="756"/>
      <c r="C3" s="756"/>
      <c r="D3" s="756"/>
      <c r="E3" s="756"/>
      <c r="F3" s="756"/>
      <c r="G3" s="756"/>
    </row>
    <row r="4" spans="1:7" ht="63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0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364</v>
      </c>
      <c r="B3" s="756"/>
      <c r="C3" s="756"/>
      <c r="D3" s="756"/>
      <c r="E3" s="756"/>
      <c r="F3" s="756"/>
      <c r="G3" s="756"/>
    </row>
    <row r="4" spans="1:7" ht="65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M25"/>
  <sheetViews>
    <sheetView topLeftCell="A4" zoomScaleSheetLayoutView="66" workbookViewId="0">
      <selection activeCell="P15" sqref="P15"/>
    </sheetView>
  </sheetViews>
  <sheetFormatPr defaultRowHeight="15" x14ac:dyDescent="0.2"/>
  <cols>
    <col min="1" max="1" width="9.140625" style="14"/>
    <col min="2" max="2" width="14" style="14" customWidth="1"/>
    <col min="3" max="3" width="17.7109375" style="14" customWidth="1"/>
    <col min="4" max="4" width="6" style="14" customWidth="1"/>
    <col min="5" max="5" width="12.7109375" style="14" customWidth="1"/>
    <col min="6" max="6" width="11.5703125" style="14" customWidth="1"/>
    <col min="7" max="7" width="16.28515625" style="14" customWidth="1"/>
    <col min="8" max="8" width="13.7109375" style="14" customWidth="1"/>
    <col min="9" max="9" width="12.85546875" style="14" customWidth="1"/>
    <col min="10" max="10" width="13.140625" style="14" customWidth="1"/>
    <col min="11" max="11" width="10.7109375" style="14" customWidth="1"/>
    <col min="12" max="12" width="10.42578125" style="14" customWidth="1"/>
    <col min="13" max="13" width="13.7109375" style="14" customWidth="1"/>
  </cols>
  <sheetData>
    <row r="1" spans="1:13" ht="15.75" x14ac:dyDescent="0.25">
      <c r="A1" s="720" t="s">
        <v>0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</row>
    <row r="2" spans="1:13" ht="15.75" customHeight="1" x14ac:dyDescent="0.25">
      <c r="A2" s="718" t="s">
        <v>359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</row>
    <row r="3" spans="1:13" ht="18.75" customHeight="1" x14ac:dyDescent="0.25">
      <c r="A3" s="721" t="s">
        <v>433</v>
      </c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</row>
    <row r="4" spans="1:13" ht="15.75" customHeight="1" x14ac:dyDescent="0.2">
      <c r="A4" s="727" t="s">
        <v>1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</row>
    <row r="5" spans="1:13" ht="15" customHeight="1" x14ac:dyDescent="0.25">
      <c r="A5" s="718" t="s">
        <v>438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</row>
    <row r="6" spans="1:13" ht="15.75" hidden="1" customHeight="1" x14ac:dyDescent="0.25">
      <c r="A6" s="718"/>
      <c r="B6" s="718"/>
      <c r="C6" s="718"/>
      <c r="D6" s="718"/>
      <c r="E6" s="718"/>
      <c r="F6" s="718"/>
      <c r="G6" s="718"/>
      <c r="H6" s="718"/>
      <c r="I6" s="718"/>
      <c r="J6" s="718"/>
    </row>
    <row r="7" spans="1:13" ht="37.5" customHeight="1" x14ac:dyDescent="0.2">
      <c r="A7" s="772" t="s">
        <v>8</v>
      </c>
      <c r="B7" s="772"/>
      <c r="C7" s="773" t="s">
        <v>10</v>
      </c>
      <c r="D7" s="774" t="s">
        <v>11</v>
      </c>
      <c r="E7" s="767" t="s">
        <v>1040</v>
      </c>
      <c r="F7" s="768"/>
      <c r="G7" s="769"/>
      <c r="H7" s="767" t="s">
        <v>1041</v>
      </c>
      <c r="I7" s="768"/>
      <c r="J7" s="769"/>
      <c r="K7" s="767" t="s">
        <v>1042</v>
      </c>
      <c r="L7" s="768"/>
      <c r="M7" s="769"/>
    </row>
    <row r="8" spans="1:13" ht="19.5" customHeight="1" x14ac:dyDescent="0.25">
      <c r="A8" s="772"/>
      <c r="B8" s="772"/>
      <c r="C8" s="773"/>
      <c r="D8" s="774"/>
      <c r="E8" s="26" t="s">
        <v>12</v>
      </c>
      <c r="F8" s="26" t="s">
        <v>13</v>
      </c>
      <c r="G8" s="26" t="s">
        <v>9</v>
      </c>
      <c r="H8" s="26" t="s">
        <v>12</v>
      </c>
      <c r="I8" s="26" t="s">
        <v>13</v>
      </c>
      <c r="J8" s="26" t="s">
        <v>9</v>
      </c>
      <c r="K8" s="26" t="s">
        <v>12</v>
      </c>
      <c r="L8" s="26" t="s">
        <v>13</v>
      </c>
      <c r="M8" s="26" t="s">
        <v>9</v>
      </c>
    </row>
    <row r="9" spans="1:13" ht="66" customHeight="1" x14ac:dyDescent="0.25">
      <c r="A9" s="770" t="s">
        <v>357</v>
      </c>
      <c r="B9" s="770"/>
      <c r="C9" s="82" t="s">
        <v>477</v>
      </c>
      <c r="D9" s="16" t="s">
        <v>17</v>
      </c>
      <c r="E9" s="39">
        <v>4437</v>
      </c>
      <c r="F9" s="34">
        <v>65.739999999999995</v>
      </c>
      <c r="G9" s="22">
        <v>291673.92</v>
      </c>
      <c r="H9" s="39">
        <v>4437</v>
      </c>
      <c r="I9" s="22">
        <v>65.739999999999995</v>
      </c>
      <c r="J9" s="22">
        <v>291673.92</v>
      </c>
      <c r="K9" s="39">
        <v>4437</v>
      </c>
      <c r="L9" s="22">
        <v>65.739999999999995</v>
      </c>
      <c r="M9" s="22">
        <v>291673.92</v>
      </c>
    </row>
    <row r="10" spans="1:13" ht="69.75" customHeight="1" x14ac:dyDescent="0.25">
      <c r="A10" s="770" t="s">
        <v>358</v>
      </c>
      <c r="B10" s="770"/>
      <c r="C10" s="82" t="s">
        <v>477</v>
      </c>
      <c r="D10" s="16" t="s">
        <v>17</v>
      </c>
      <c r="E10" s="39">
        <v>808</v>
      </c>
      <c r="F10" s="34">
        <v>30.78</v>
      </c>
      <c r="G10" s="63">
        <v>24884.400000000001</v>
      </c>
      <c r="H10" s="39">
        <v>808</v>
      </c>
      <c r="I10" s="22">
        <v>30.78</v>
      </c>
      <c r="J10" s="63">
        <v>24884.400000000001</v>
      </c>
      <c r="K10" s="39">
        <v>808</v>
      </c>
      <c r="L10" s="22">
        <v>30.78</v>
      </c>
      <c r="M10" s="22">
        <v>24884.400000000001</v>
      </c>
    </row>
    <row r="11" spans="1:13" ht="26.25" customHeight="1" x14ac:dyDescent="0.2">
      <c r="A11" s="710" t="s">
        <v>400</v>
      </c>
      <c r="B11" s="711"/>
      <c r="C11" s="711"/>
      <c r="D11" s="712"/>
      <c r="E11" s="36"/>
      <c r="F11" s="36"/>
      <c r="G11" s="49">
        <v>143128.9</v>
      </c>
      <c r="H11" s="36"/>
      <c r="I11" s="36"/>
      <c r="J11" s="49">
        <v>143128.9</v>
      </c>
      <c r="K11" s="36"/>
      <c r="L11" s="36"/>
      <c r="M11" s="49">
        <v>143128.9</v>
      </c>
    </row>
    <row r="12" spans="1:13" ht="19.5" customHeight="1" x14ac:dyDescent="0.2">
      <c r="A12" s="710" t="s">
        <v>401</v>
      </c>
      <c r="B12" s="711"/>
      <c r="C12" s="711"/>
      <c r="D12" s="712"/>
      <c r="E12" s="36"/>
      <c r="F12" s="36"/>
      <c r="G12" s="49">
        <v>133429.42000000001</v>
      </c>
      <c r="H12" s="36"/>
      <c r="I12" s="36"/>
      <c r="J12" s="49">
        <v>133429.42000000001</v>
      </c>
      <c r="K12" s="36"/>
      <c r="L12" s="36"/>
      <c r="M12" s="49">
        <v>133429.42000000001</v>
      </c>
    </row>
    <row r="13" spans="1:13" ht="21.75" customHeight="1" x14ac:dyDescent="0.2">
      <c r="A13" s="710" t="s">
        <v>402</v>
      </c>
      <c r="B13" s="711"/>
      <c r="C13" s="711"/>
      <c r="D13" s="712"/>
      <c r="E13" s="36"/>
      <c r="F13" s="36"/>
      <c r="G13" s="49">
        <v>40000</v>
      </c>
      <c r="H13" s="36"/>
      <c r="I13" s="36"/>
      <c r="J13" s="49">
        <v>40000</v>
      </c>
      <c r="K13" s="36"/>
      <c r="L13" s="36"/>
      <c r="M13" s="49">
        <v>40000</v>
      </c>
    </row>
    <row r="14" spans="1:13" ht="61.5" customHeight="1" x14ac:dyDescent="0.25">
      <c r="A14" s="771" t="s">
        <v>474</v>
      </c>
      <c r="B14" s="771"/>
      <c r="C14" s="85" t="s">
        <v>478</v>
      </c>
      <c r="D14" s="87" t="s">
        <v>17</v>
      </c>
      <c r="E14" s="88">
        <v>53</v>
      </c>
      <c r="F14" s="89">
        <v>265</v>
      </c>
      <c r="G14" s="51">
        <f>E14*F14</f>
        <v>14045</v>
      </c>
      <c r="H14" s="88">
        <v>53</v>
      </c>
      <c r="I14" s="51">
        <v>265</v>
      </c>
      <c r="J14" s="51">
        <f>H14*I14</f>
        <v>14045</v>
      </c>
      <c r="K14" s="88">
        <v>53</v>
      </c>
      <c r="L14" s="51">
        <v>265</v>
      </c>
      <c r="M14" s="51">
        <f>K14*L14</f>
        <v>14045</v>
      </c>
    </row>
    <row r="15" spans="1:13" s="66" customFormat="1" ht="65.25" customHeight="1" x14ac:dyDescent="0.25">
      <c r="A15" s="760" t="s">
        <v>475</v>
      </c>
      <c r="B15" s="760"/>
      <c r="C15" s="86" t="s">
        <v>476</v>
      </c>
      <c r="D15" s="90" t="s">
        <v>17</v>
      </c>
      <c r="E15" s="91">
        <v>74</v>
      </c>
      <c r="F15" s="92">
        <v>683.02</v>
      </c>
      <c r="G15" s="51">
        <v>50543.519999999997</v>
      </c>
      <c r="H15" s="91">
        <v>74</v>
      </c>
      <c r="I15" s="93">
        <v>683.02</v>
      </c>
      <c r="J15" s="51">
        <v>50543.519999999997</v>
      </c>
      <c r="K15" s="91">
        <v>74</v>
      </c>
      <c r="L15" s="93">
        <v>683.02</v>
      </c>
      <c r="M15" s="51">
        <v>50543.519999999997</v>
      </c>
    </row>
    <row r="16" spans="1:13" ht="15.75" x14ac:dyDescent="0.2">
      <c r="A16" s="710" t="s">
        <v>400</v>
      </c>
      <c r="B16" s="711"/>
      <c r="C16" s="711"/>
      <c r="D16" s="712"/>
      <c r="E16" s="36"/>
      <c r="F16" s="36"/>
      <c r="G16" s="49">
        <v>42350</v>
      </c>
      <c r="H16" s="36"/>
      <c r="I16" s="36"/>
      <c r="J16" s="49">
        <v>42350</v>
      </c>
      <c r="K16" s="36"/>
      <c r="L16" s="36"/>
      <c r="M16" s="49">
        <v>42350</v>
      </c>
    </row>
    <row r="17" spans="1:13" ht="15.75" x14ac:dyDescent="0.2">
      <c r="A17" s="710" t="s">
        <v>401</v>
      </c>
      <c r="B17" s="711"/>
      <c r="C17" s="711"/>
      <c r="D17" s="712"/>
      <c r="E17" s="36"/>
      <c r="F17" s="36"/>
      <c r="G17" s="49">
        <f>(G14+G15)-G16</f>
        <v>22238.519999999997</v>
      </c>
      <c r="H17" s="49"/>
      <c r="I17" s="49"/>
      <c r="J17" s="49">
        <f t="shared" ref="J17:M17" si="0">(J14+J15)-J16</f>
        <v>22238.519999999997</v>
      </c>
      <c r="K17" s="49"/>
      <c r="L17" s="49"/>
      <c r="M17" s="49">
        <f t="shared" si="0"/>
        <v>22238.519999999997</v>
      </c>
    </row>
    <row r="18" spans="1:13" ht="15.75" x14ac:dyDescent="0.2">
      <c r="A18" s="710" t="s">
        <v>402</v>
      </c>
      <c r="B18" s="711"/>
      <c r="C18" s="711"/>
      <c r="D18" s="712"/>
      <c r="E18" s="36"/>
      <c r="F18" s="36"/>
      <c r="G18" s="49">
        <v>0</v>
      </c>
      <c r="H18" s="36"/>
      <c r="I18" s="36"/>
      <c r="J18" s="49">
        <v>0</v>
      </c>
      <c r="K18" s="36"/>
      <c r="L18" s="36"/>
      <c r="M18" s="49">
        <v>0</v>
      </c>
    </row>
    <row r="19" spans="1:13" ht="15.75" x14ac:dyDescent="0.2">
      <c r="A19" s="764" t="s">
        <v>2</v>
      </c>
      <c r="B19" s="765"/>
      <c r="C19" s="765"/>
      <c r="D19" s="766"/>
      <c r="E19" s="35" t="s">
        <v>21</v>
      </c>
      <c r="F19" s="35" t="s">
        <v>21</v>
      </c>
      <c r="G19" s="18">
        <f>G9+G10+G14+G15</f>
        <v>381146.84</v>
      </c>
      <c r="H19" s="18"/>
      <c r="I19" s="18"/>
      <c r="J19" s="18">
        <f t="shared" ref="J19:M19" si="1">J9+J10+J14+J15</f>
        <v>381146.84</v>
      </c>
      <c r="K19" s="18"/>
      <c r="L19" s="18"/>
      <c r="M19" s="18">
        <f t="shared" si="1"/>
        <v>381146.84</v>
      </c>
    </row>
    <row r="20" spans="1:13" ht="15.75" x14ac:dyDescent="0.2">
      <c r="A20" s="761" t="s">
        <v>3</v>
      </c>
      <c r="B20" s="762"/>
      <c r="C20" s="762"/>
      <c r="D20" s="763"/>
      <c r="E20" s="35" t="s">
        <v>21</v>
      </c>
      <c r="F20" s="35" t="s">
        <v>21</v>
      </c>
      <c r="G20" s="18">
        <f>G19/1000</f>
        <v>381.14684</v>
      </c>
      <c r="H20" s="59"/>
      <c r="I20" s="60"/>
      <c r="J20" s="18">
        <f>J19/1000</f>
        <v>381.14684</v>
      </c>
      <c r="K20" s="18"/>
      <c r="L20" s="18"/>
      <c r="M20" s="49">
        <f>M19/1000</f>
        <v>381.14684</v>
      </c>
    </row>
    <row r="21" spans="1:13" ht="15.75" x14ac:dyDescent="0.25">
      <c r="A21" s="3"/>
      <c r="B21" s="27"/>
      <c r="C21" s="27"/>
      <c r="D21" s="3"/>
      <c r="E21" s="709" t="s">
        <v>436</v>
      </c>
      <c r="F21" s="709"/>
      <c r="G21" s="3"/>
      <c r="H21" s="13"/>
      <c r="I21" s="13"/>
      <c r="J21" s="38"/>
    </row>
    <row r="22" spans="1:13" ht="15.75" x14ac:dyDescent="0.25">
      <c r="A22" s="3"/>
      <c r="B22" s="708" t="s">
        <v>5</v>
      </c>
      <c r="C22" s="708"/>
      <c r="D22" s="3"/>
      <c r="E22" s="708" t="s">
        <v>6</v>
      </c>
      <c r="F22" s="708"/>
      <c r="G22" s="3"/>
      <c r="H22" s="727"/>
      <c r="I22" s="727"/>
      <c r="J22" s="37"/>
    </row>
    <row r="23" spans="1:13" ht="15.75" x14ac:dyDescent="0.25">
      <c r="A23" s="3"/>
      <c r="B23" s="3"/>
      <c r="C23" s="3"/>
      <c r="D23" s="3"/>
      <c r="E23" s="3"/>
      <c r="F23" s="3"/>
      <c r="G23" s="3"/>
      <c r="H23" s="732"/>
      <c r="I23" s="732"/>
      <c r="J23" s="38"/>
    </row>
    <row r="24" spans="1:13" ht="15.75" x14ac:dyDescent="0.25">
      <c r="A24" s="3"/>
      <c r="B24" s="27"/>
      <c r="C24" s="27"/>
      <c r="D24" s="3"/>
      <c r="E24" s="709" t="s">
        <v>437</v>
      </c>
      <c r="F24" s="709"/>
      <c r="G24" s="3"/>
      <c r="H24" s="13"/>
      <c r="I24" s="13"/>
    </row>
    <row r="25" spans="1:13" ht="15.75" x14ac:dyDescent="0.25">
      <c r="A25" s="9"/>
      <c r="B25" s="708" t="s">
        <v>5</v>
      </c>
      <c r="C25" s="708"/>
      <c r="D25" s="3"/>
      <c r="E25" s="708" t="s">
        <v>6</v>
      </c>
      <c r="F25" s="708"/>
      <c r="H25" s="727"/>
      <c r="I25" s="727"/>
    </row>
  </sheetData>
  <sheetProtection selectLockedCells="1" selectUnlockedCells="1"/>
  <mergeCells count="33">
    <mergeCell ref="A1:M1"/>
    <mergeCell ref="A2:M2"/>
    <mergeCell ref="A3:M3"/>
    <mergeCell ref="A4:M4"/>
    <mergeCell ref="A5:M5"/>
    <mergeCell ref="A6:J6"/>
    <mergeCell ref="A7:B8"/>
    <mergeCell ref="C7:C8"/>
    <mergeCell ref="D7:D8"/>
    <mergeCell ref="E7:G7"/>
    <mergeCell ref="H7:J7"/>
    <mergeCell ref="K7:M7"/>
    <mergeCell ref="A10:B10"/>
    <mergeCell ref="A14:B14"/>
    <mergeCell ref="A11:D11"/>
    <mergeCell ref="A12:D12"/>
    <mergeCell ref="A13:D13"/>
    <mergeCell ref="A9:B9"/>
    <mergeCell ref="A15:B15"/>
    <mergeCell ref="E24:F24"/>
    <mergeCell ref="B22:C22"/>
    <mergeCell ref="E22:F22"/>
    <mergeCell ref="H25:I25"/>
    <mergeCell ref="B25:C25"/>
    <mergeCell ref="E25:F25"/>
    <mergeCell ref="E21:F21"/>
    <mergeCell ref="H22:I22"/>
    <mergeCell ref="H23:I23"/>
    <mergeCell ref="A16:D16"/>
    <mergeCell ref="A20:D20"/>
    <mergeCell ref="A19:D19"/>
    <mergeCell ref="A17:D17"/>
    <mergeCell ref="A18:D18"/>
  </mergeCells>
  <printOptions horizontalCentered="1"/>
  <pageMargins left="0.51181102362204722" right="0.19685039370078741" top="0.51181102362204722" bottom="0.51181102362204722" header="0.51181102362204722" footer="0.51181102362204722"/>
  <pageSetup paperSize="9" scale="71" firstPageNumber="0" orientation="landscape" verticalDpi="300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3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375</v>
      </c>
      <c r="B3" s="756"/>
      <c r="C3" s="756"/>
      <c r="D3" s="756"/>
      <c r="E3" s="756"/>
      <c r="F3" s="756"/>
      <c r="G3" s="756"/>
    </row>
    <row r="4" spans="1:7" ht="65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20"/>
  <sheetViews>
    <sheetView view="pageBreakPreview" zoomScale="66" zoomScaleSheetLayoutView="66" workbookViewId="0">
      <selection activeCell="A17" sqref="A17:IV20"/>
    </sheetView>
  </sheetViews>
  <sheetFormatPr defaultRowHeight="12.75" x14ac:dyDescent="0.2"/>
  <cols>
    <col min="1" max="1" width="17.5703125" customWidth="1"/>
    <col min="3" max="3" width="12.28515625" customWidth="1"/>
    <col min="4" max="4" width="6.28515625" customWidth="1"/>
    <col min="5" max="5" width="15.5703125" customWidth="1"/>
    <col min="6" max="7" width="15.28515625" customWidth="1"/>
  </cols>
  <sheetData>
    <row r="1" spans="1:7" ht="15" x14ac:dyDescent="0.2">
      <c r="A1" s="14"/>
      <c r="B1" s="14"/>
      <c r="C1" s="14"/>
      <c r="D1" s="14"/>
      <c r="E1" s="14"/>
      <c r="F1" s="14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37.5" customHeight="1" x14ac:dyDescent="0.2">
      <c r="A3" s="726" t="s">
        <v>365</v>
      </c>
      <c r="B3" s="726"/>
      <c r="C3" s="726"/>
      <c r="D3" s="726"/>
      <c r="E3" s="726"/>
      <c r="F3" s="726"/>
      <c r="G3" s="726"/>
    </row>
    <row r="4" spans="1:7" ht="58.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  <c r="G7" s="14"/>
    </row>
    <row r="8" spans="1:7" ht="15.75" x14ac:dyDescent="0.25">
      <c r="A8" s="3"/>
      <c r="B8" s="3"/>
      <c r="C8" s="3"/>
      <c r="D8" s="3"/>
      <c r="E8" s="3"/>
      <c r="F8" s="3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35.25" customHeight="1" x14ac:dyDescent="0.2">
      <c r="A11" s="773" t="s">
        <v>25</v>
      </c>
      <c r="B11" s="773"/>
      <c r="C11" s="773"/>
      <c r="D11" s="767"/>
      <c r="E11" s="41" t="s">
        <v>318</v>
      </c>
      <c r="F11" s="41" t="s">
        <v>319</v>
      </c>
      <c r="G11" s="41" t="s">
        <v>320</v>
      </c>
    </row>
    <row r="12" spans="1:7" ht="30" customHeight="1" x14ac:dyDescent="0.2">
      <c r="A12" s="958" t="s">
        <v>26</v>
      </c>
      <c r="B12" s="958"/>
      <c r="C12" s="958"/>
      <c r="D12" s="959"/>
      <c r="E12" s="42">
        <v>50</v>
      </c>
      <c r="F12" s="42">
        <v>50</v>
      </c>
      <c r="G12" s="42">
        <v>50</v>
      </c>
    </row>
    <row r="13" spans="1:7" ht="30" customHeight="1" x14ac:dyDescent="0.2">
      <c r="A13" s="958" t="s">
        <v>27</v>
      </c>
      <c r="B13" s="958"/>
      <c r="C13" s="958"/>
      <c r="D13" s="958"/>
      <c r="E13" s="43">
        <f>E12*366</f>
        <v>18300</v>
      </c>
      <c r="F13" s="43">
        <f>F12*365</f>
        <v>18250</v>
      </c>
      <c r="G13" s="43">
        <f>G12*365</f>
        <v>18250</v>
      </c>
    </row>
    <row r="14" spans="1:7" ht="36" customHeight="1" x14ac:dyDescent="0.2">
      <c r="A14" s="958" t="s">
        <v>28</v>
      </c>
      <c r="B14" s="958"/>
      <c r="C14" s="958"/>
      <c r="D14" s="958"/>
      <c r="E14" s="33">
        <v>0</v>
      </c>
      <c r="F14" s="33">
        <v>0</v>
      </c>
      <c r="G14" s="33">
        <v>0</v>
      </c>
    </row>
    <row r="15" spans="1:7" ht="27" customHeight="1" x14ac:dyDescent="0.2">
      <c r="A15" s="957" t="s">
        <v>2</v>
      </c>
      <c r="B15" s="957"/>
      <c r="C15" s="957"/>
      <c r="D15" s="957"/>
      <c r="E15" s="5">
        <f>E13*E14</f>
        <v>0</v>
      </c>
      <c r="F15" s="5">
        <f>F13*F14</f>
        <v>0</v>
      </c>
      <c r="G15" s="5">
        <f>G13*G14</f>
        <v>0</v>
      </c>
    </row>
    <row r="16" spans="1:7" ht="28.5" customHeight="1" x14ac:dyDescent="0.2">
      <c r="A16" s="957" t="s">
        <v>24</v>
      </c>
      <c r="B16" s="957"/>
      <c r="C16" s="957"/>
      <c r="D16" s="957"/>
      <c r="E16" s="5">
        <f>E15/1000</f>
        <v>0</v>
      </c>
      <c r="F16" s="5">
        <f>F15/1000</f>
        <v>0</v>
      </c>
      <c r="G16" s="5">
        <f>G15/1000</f>
        <v>0</v>
      </c>
    </row>
    <row r="17" spans="1:8" ht="15.75" x14ac:dyDescent="0.25">
      <c r="A17" s="3"/>
      <c r="B17" s="708" t="s">
        <v>5</v>
      </c>
      <c r="C17" s="708"/>
      <c r="D17" s="38"/>
      <c r="E17" s="708" t="s">
        <v>6</v>
      </c>
      <c r="F17" s="708"/>
      <c r="G17" s="708"/>
      <c r="H17" s="9"/>
    </row>
    <row r="18" spans="1:8" ht="15.75" x14ac:dyDescent="0.25">
      <c r="A18" s="3"/>
      <c r="B18" s="3"/>
      <c r="C18" s="3"/>
      <c r="D18" s="9"/>
      <c r="E18" s="3"/>
      <c r="F18" s="3"/>
      <c r="G18" s="3"/>
      <c r="H18" s="9"/>
    </row>
    <row r="19" spans="1:8" ht="15.75" x14ac:dyDescent="0.25">
      <c r="A19" s="3" t="s">
        <v>7</v>
      </c>
      <c r="B19" s="27"/>
      <c r="C19" s="27"/>
      <c r="D19" s="9"/>
      <c r="E19" s="709"/>
      <c r="F19" s="709"/>
      <c r="G19" s="709"/>
      <c r="H19" s="9"/>
    </row>
    <row r="20" spans="1:8" ht="15.75" x14ac:dyDescent="0.25">
      <c r="A20" s="9"/>
      <c r="B20" s="708" t="s">
        <v>5</v>
      </c>
      <c r="C20" s="708"/>
      <c r="D20" s="38"/>
      <c r="E20" s="727" t="s">
        <v>6</v>
      </c>
      <c r="F20" s="727"/>
      <c r="G20" s="727"/>
      <c r="H20" s="9"/>
    </row>
  </sheetData>
  <sheetProtection selectLockedCells="1" selectUnlockedCells="1"/>
  <mergeCells count="17">
    <mergeCell ref="A11:D11"/>
    <mergeCell ref="A2:G2"/>
    <mergeCell ref="A3:G3"/>
    <mergeCell ref="A4:G4"/>
    <mergeCell ref="A5:G5"/>
    <mergeCell ref="A6:G6"/>
    <mergeCell ref="A7:F7"/>
    <mergeCell ref="E17:G17"/>
    <mergeCell ref="E19:G19"/>
    <mergeCell ref="B20:C20"/>
    <mergeCell ref="E20:G20"/>
    <mergeCell ref="A12:D12"/>
    <mergeCell ref="A13:D13"/>
    <mergeCell ref="A14:D14"/>
    <mergeCell ref="A15:D15"/>
    <mergeCell ref="A16:D16"/>
    <mergeCell ref="B17:C17"/>
  </mergeCells>
  <pageMargins left="0.90972222222222221" right="0.1965277777777777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H18"/>
  <sheetViews>
    <sheetView view="pageBreakPreview" zoomScale="66" zoomScaleSheetLayoutView="66" workbookViewId="0">
      <selection activeCell="A15" sqref="A15:IV18"/>
    </sheetView>
  </sheetViews>
  <sheetFormatPr defaultRowHeight="12.75" x14ac:dyDescent="0.2"/>
  <cols>
    <col min="1" max="1" width="18.28515625" customWidth="1"/>
    <col min="4" max="4" width="9.42578125" customWidth="1"/>
    <col min="5" max="5" width="16" customWidth="1"/>
    <col min="6" max="6" width="16.7109375" customWidth="1"/>
    <col min="7" max="7" width="16.28515625" customWidth="1"/>
  </cols>
  <sheetData>
    <row r="2" spans="1:8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8" ht="35.25" customHeight="1" x14ac:dyDescent="0.2">
      <c r="A3" s="726" t="s">
        <v>366</v>
      </c>
      <c r="B3" s="726"/>
      <c r="C3" s="726"/>
      <c r="D3" s="726"/>
      <c r="E3" s="726"/>
      <c r="F3" s="726"/>
      <c r="G3" s="726"/>
    </row>
    <row r="4" spans="1:8" ht="46.5" customHeight="1" x14ac:dyDescent="0.25">
      <c r="A4" s="721"/>
      <c r="B4" s="721"/>
      <c r="C4" s="721"/>
      <c r="D4" s="721"/>
      <c r="E4" s="721"/>
      <c r="F4" s="721"/>
      <c r="G4" s="721"/>
    </row>
    <row r="5" spans="1:8" ht="15.75" customHeight="1" x14ac:dyDescent="0.2">
      <c r="A5" s="854" t="s">
        <v>1</v>
      </c>
      <c r="B5" s="854"/>
      <c r="C5" s="854"/>
      <c r="D5" s="854"/>
      <c r="E5" s="854"/>
      <c r="F5" s="854"/>
      <c r="G5" s="854"/>
    </row>
    <row r="6" spans="1:8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8" ht="15.75" customHeight="1" x14ac:dyDescent="0.25">
      <c r="A7" s="718"/>
      <c r="B7" s="718"/>
      <c r="C7" s="718"/>
      <c r="D7" s="718"/>
      <c r="E7" s="718"/>
      <c r="F7" s="718"/>
    </row>
    <row r="8" spans="1:8" x14ac:dyDescent="0.2">
      <c r="A8" s="1"/>
      <c r="B8" s="1"/>
      <c r="C8" s="1"/>
      <c r="D8" s="1"/>
      <c r="E8" s="1"/>
      <c r="F8" s="1"/>
    </row>
    <row r="9" spans="1:8" ht="34.5" customHeight="1" x14ac:dyDescent="0.2">
      <c r="A9" s="858" t="s">
        <v>25</v>
      </c>
      <c r="B9" s="858"/>
      <c r="C9" s="858"/>
      <c r="D9" s="858"/>
      <c r="E9" s="41" t="s">
        <v>318</v>
      </c>
      <c r="F9" s="41" t="s">
        <v>319</v>
      </c>
      <c r="G9" s="41" t="s">
        <v>320</v>
      </c>
    </row>
    <row r="10" spans="1:8" ht="30" customHeight="1" x14ac:dyDescent="0.2">
      <c r="A10" s="853" t="s">
        <v>26</v>
      </c>
      <c r="B10" s="853"/>
      <c r="C10" s="853"/>
      <c r="D10" s="853"/>
      <c r="E10" s="30">
        <v>50</v>
      </c>
      <c r="F10" s="30">
        <v>50</v>
      </c>
      <c r="G10" s="30">
        <v>50</v>
      </c>
    </row>
    <row r="11" spans="1:8" ht="30" customHeight="1" x14ac:dyDescent="0.2">
      <c r="A11" s="853" t="s">
        <v>27</v>
      </c>
      <c r="B11" s="853"/>
      <c r="C11" s="853"/>
      <c r="D11" s="853"/>
      <c r="E11" s="30">
        <f>366*E10</f>
        <v>18300</v>
      </c>
      <c r="F11" s="30">
        <f>365*F10</f>
        <v>18250</v>
      </c>
      <c r="G11" s="30">
        <f>365*G10</f>
        <v>18250</v>
      </c>
    </row>
    <row r="12" spans="1:8" ht="30" customHeight="1" x14ac:dyDescent="0.2">
      <c r="A12" s="853" t="s">
        <v>29</v>
      </c>
      <c r="B12" s="853"/>
      <c r="C12" s="853"/>
      <c r="D12" s="853"/>
      <c r="E12" s="30">
        <v>0</v>
      </c>
      <c r="F12" s="30">
        <v>0</v>
      </c>
      <c r="G12" s="30">
        <v>0</v>
      </c>
    </row>
    <row r="13" spans="1:8" ht="30" customHeight="1" x14ac:dyDescent="0.2">
      <c r="A13" s="714" t="s">
        <v>2</v>
      </c>
      <c r="B13" s="714"/>
      <c r="C13" s="714"/>
      <c r="D13" s="714"/>
      <c r="E13" s="5">
        <f>E11*E12</f>
        <v>0</v>
      </c>
      <c r="F13" s="5">
        <f>F11*F12</f>
        <v>0</v>
      </c>
      <c r="G13" s="5">
        <f>G11*G12</f>
        <v>0</v>
      </c>
    </row>
    <row r="14" spans="1:8" ht="30" customHeight="1" x14ac:dyDescent="0.2">
      <c r="A14" s="714" t="s">
        <v>24</v>
      </c>
      <c r="B14" s="714"/>
      <c r="C14" s="714"/>
      <c r="D14" s="714"/>
      <c r="E14" s="5">
        <f>E13/1000</f>
        <v>0</v>
      </c>
      <c r="F14" s="5">
        <f>F13/1000</f>
        <v>0</v>
      </c>
      <c r="G14" s="5">
        <f>G13/1000</f>
        <v>0</v>
      </c>
    </row>
    <row r="15" spans="1:8" ht="15.75" x14ac:dyDescent="0.25">
      <c r="A15" s="3"/>
      <c r="B15" s="961" t="s">
        <v>5</v>
      </c>
      <c r="C15" s="961"/>
      <c r="D15" s="25"/>
      <c r="E15" s="961" t="s">
        <v>6</v>
      </c>
      <c r="F15" s="961"/>
      <c r="G15" s="961"/>
      <c r="H15" s="9"/>
    </row>
    <row r="16" spans="1:8" ht="15.75" x14ac:dyDescent="0.25">
      <c r="A16" s="3"/>
      <c r="B16" s="1"/>
      <c r="C16" s="1"/>
      <c r="D16" s="12"/>
      <c r="E16" s="1"/>
      <c r="F16" s="1"/>
      <c r="G16" s="1"/>
      <c r="H16" s="9"/>
    </row>
    <row r="17" spans="1:8" ht="15.75" x14ac:dyDescent="0.25">
      <c r="A17" s="3" t="s">
        <v>7</v>
      </c>
      <c r="B17" s="11"/>
      <c r="C17" s="11"/>
      <c r="D17" s="12"/>
      <c r="E17" s="960"/>
      <c r="F17" s="960"/>
      <c r="G17" s="960"/>
      <c r="H17" s="9"/>
    </row>
    <row r="18" spans="1:8" ht="15.75" x14ac:dyDescent="0.25">
      <c r="A18" s="9"/>
      <c r="B18" s="961" t="s">
        <v>5</v>
      </c>
      <c r="C18" s="961"/>
      <c r="D18" s="25"/>
      <c r="E18" s="844" t="s">
        <v>6</v>
      </c>
      <c r="F18" s="844"/>
      <c r="G18" s="844"/>
      <c r="H18" s="9"/>
    </row>
  </sheetData>
  <sheetProtection selectLockedCells="1" selectUnlockedCells="1"/>
  <mergeCells count="17">
    <mergeCell ref="A9:D9"/>
    <mergeCell ref="A2:G2"/>
    <mergeCell ref="A3:G3"/>
    <mergeCell ref="A4:G4"/>
    <mergeCell ref="A5:G5"/>
    <mergeCell ref="A6:G6"/>
    <mergeCell ref="A7:F7"/>
    <mergeCell ref="E15:G15"/>
    <mergeCell ref="E17:G17"/>
    <mergeCell ref="B18:C18"/>
    <mergeCell ref="E18:G18"/>
    <mergeCell ref="A10:D10"/>
    <mergeCell ref="A11:D11"/>
    <mergeCell ref="A12:D12"/>
    <mergeCell ref="A13:D13"/>
    <mergeCell ref="A14:D14"/>
    <mergeCell ref="B15:C15"/>
  </mergeCells>
  <pageMargins left="0.94027777777777777" right="0.19652777777777777" top="0.98402777777777772" bottom="0.98402777777777772" header="0.51180555555555551" footer="0.51180555555555551"/>
  <pageSetup paperSize="9" scale="97" firstPageNumber="0" orientation="portrait" horizontalDpi="300" verticalDpi="300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2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367</v>
      </c>
      <c r="B3" s="756"/>
      <c r="C3" s="756"/>
      <c r="D3" s="756"/>
      <c r="E3" s="756"/>
      <c r="F3" s="756"/>
      <c r="G3" s="756"/>
    </row>
    <row r="4" spans="1:7" ht="63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3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368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0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369</v>
      </c>
      <c r="B3" s="756"/>
      <c r="C3" s="756"/>
      <c r="D3" s="756"/>
      <c r="E3" s="756"/>
      <c r="F3" s="756"/>
      <c r="G3" s="756"/>
    </row>
    <row r="4" spans="1:7" ht="57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3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370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0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371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6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7" customHeight="1" x14ac:dyDescent="0.2">
      <c r="A3" s="756" t="s">
        <v>376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K49"/>
  <sheetViews>
    <sheetView view="pageBreakPreview" topLeftCell="A13" zoomScale="66" zoomScaleNormal="66" zoomScaleSheetLayoutView="66" workbookViewId="0">
      <selection activeCell="L44" sqref="L44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8.5" customHeight="1" x14ac:dyDescent="0.2">
      <c r="A3" s="756" t="s">
        <v>377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  <mergeCell ref="A13:D13"/>
    <mergeCell ref="A8:D9"/>
    <mergeCell ref="E8:E9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C46:D46"/>
    <mergeCell ref="F46:G46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23"/>
  <sheetViews>
    <sheetView zoomScaleSheetLayoutView="66" workbookViewId="0">
      <selection activeCell="H12" sqref="H12"/>
    </sheetView>
  </sheetViews>
  <sheetFormatPr defaultRowHeight="12.75" x14ac:dyDescent="0.2"/>
  <cols>
    <col min="2" max="2" width="5.85546875" customWidth="1"/>
    <col min="5" max="5" width="20.5703125" customWidth="1"/>
    <col min="6" max="7" width="20.42578125" customWidth="1"/>
  </cols>
  <sheetData>
    <row r="1" spans="1:9" ht="15" x14ac:dyDescent="0.2">
      <c r="A1" s="14"/>
      <c r="B1" s="14"/>
      <c r="C1" s="14"/>
      <c r="D1" s="14"/>
      <c r="E1" s="14"/>
      <c r="F1" s="14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46.5" customHeight="1" x14ac:dyDescent="0.2">
      <c r="A3" s="726" t="s">
        <v>360</v>
      </c>
      <c r="B3" s="726"/>
      <c r="C3" s="726"/>
      <c r="D3" s="726"/>
      <c r="E3" s="726"/>
      <c r="F3" s="726"/>
      <c r="G3" s="726"/>
    </row>
    <row r="4" spans="1:9" ht="31.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9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9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9" ht="15.75" customHeight="1" x14ac:dyDescent="0.25">
      <c r="A7" s="718"/>
      <c r="B7" s="718"/>
      <c r="C7" s="718"/>
      <c r="D7" s="718"/>
      <c r="E7" s="718"/>
      <c r="F7" s="718"/>
      <c r="G7" s="14"/>
      <c r="I7" s="2"/>
    </row>
    <row r="8" spans="1:9" ht="15.75" customHeight="1" x14ac:dyDescent="0.25">
      <c r="A8" s="718"/>
      <c r="B8" s="718"/>
      <c r="C8" s="718"/>
      <c r="D8" s="718"/>
      <c r="E8" s="718"/>
      <c r="F8" s="718"/>
      <c r="G8" s="14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4.25" customHeight="1" x14ac:dyDescent="0.2">
      <c r="A10" s="778" t="s">
        <v>8</v>
      </c>
      <c r="B10" s="778"/>
      <c r="C10" s="778"/>
      <c r="D10" s="778"/>
      <c r="E10" s="779" t="s">
        <v>969</v>
      </c>
      <c r="F10" s="779" t="s">
        <v>970</v>
      </c>
      <c r="G10" s="779" t="s">
        <v>971</v>
      </c>
    </row>
    <row r="11" spans="1:9" ht="20.25" customHeight="1" x14ac:dyDescent="0.2">
      <c r="A11" s="778"/>
      <c r="B11" s="778"/>
      <c r="C11" s="778"/>
      <c r="D11" s="778"/>
      <c r="E11" s="780"/>
      <c r="F11" s="780"/>
      <c r="G11" s="780"/>
    </row>
    <row r="12" spans="1:9" ht="111.75" customHeight="1" x14ac:dyDescent="0.25">
      <c r="A12" s="781" t="s">
        <v>447</v>
      </c>
      <c r="B12" s="781"/>
      <c r="C12" s="781"/>
      <c r="D12" s="781"/>
      <c r="E12" s="22">
        <v>24000</v>
      </c>
      <c r="F12" s="22">
        <v>24000</v>
      </c>
      <c r="G12" s="22">
        <v>24000</v>
      </c>
    </row>
    <row r="13" spans="1:9" ht="12.75" customHeight="1" x14ac:dyDescent="0.2">
      <c r="A13" s="714" t="s">
        <v>2</v>
      </c>
      <c r="B13" s="714"/>
      <c r="C13" s="714"/>
      <c r="D13" s="714"/>
      <c r="E13" s="5">
        <f>E12</f>
        <v>24000</v>
      </c>
      <c r="F13" s="5">
        <f>F12</f>
        <v>24000</v>
      </c>
      <c r="G13" s="5">
        <f>G12</f>
        <v>24000</v>
      </c>
    </row>
    <row r="14" spans="1:9" ht="15.75" x14ac:dyDescent="0.2">
      <c r="A14" s="714" t="s">
        <v>3</v>
      </c>
      <c r="B14" s="714"/>
      <c r="C14" s="714"/>
      <c r="D14" s="714"/>
      <c r="E14" s="45">
        <f>E13/1000</f>
        <v>24</v>
      </c>
      <c r="F14" s="45">
        <f>F13/1000</f>
        <v>24</v>
      </c>
      <c r="G14" s="45">
        <f>G13/1000</f>
        <v>24</v>
      </c>
    </row>
    <row r="15" spans="1:9" ht="15.75" x14ac:dyDescent="0.2">
      <c r="A15" s="777" t="s">
        <v>405</v>
      </c>
      <c r="B15" s="777"/>
      <c r="C15" s="777"/>
      <c r="D15" s="777"/>
      <c r="E15" s="36"/>
      <c r="F15" s="36"/>
      <c r="G15" s="36"/>
    </row>
    <row r="16" spans="1:9" ht="15.75" x14ac:dyDescent="0.2">
      <c r="A16" s="775" t="s">
        <v>400</v>
      </c>
      <c r="B16" s="762"/>
      <c r="C16" s="762"/>
      <c r="D16" s="776"/>
      <c r="E16" s="36">
        <v>24000</v>
      </c>
      <c r="F16" s="36">
        <v>24000</v>
      </c>
      <c r="G16" s="36">
        <v>24000</v>
      </c>
      <c r="H16" s="8"/>
    </row>
    <row r="17" spans="1:8" ht="15.75" x14ac:dyDescent="0.2">
      <c r="A17" s="710" t="s">
        <v>401</v>
      </c>
      <c r="B17" s="711"/>
      <c r="C17" s="711"/>
      <c r="D17" s="712"/>
      <c r="E17" s="36">
        <v>0</v>
      </c>
      <c r="F17" s="36">
        <v>0</v>
      </c>
      <c r="G17" s="36">
        <v>0</v>
      </c>
      <c r="H17" s="8"/>
    </row>
    <row r="18" spans="1:8" ht="15.75" x14ac:dyDescent="0.2">
      <c r="A18" s="710" t="s">
        <v>402</v>
      </c>
      <c r="B18" s="711"/>
      <c r="C18" s="711"/>
      <c r="D18" s="712"/>
      <c r="E18" s="36">
        <v>0</v>
      </c>
      <c r="F18" s="36">
        <v>0</v>
      </c>
      <c r="G18" s="36">
        <v>0</v>
      </c>
      <c r="H18" s="8"/>
    </row>
    <row r="19" spans="1:8" ht="15.75" x14ac:dyDescent="0.25">
      <c r="A19" s="3" t="s">
        <v>4</v>
      </c>
      <c r="B19" s="3"/>
      <c r="C19" s="27"/>
      <c r="D19" s="27"/>
      <c r="E19" s="3"/>
      <c r="F19" s="709" t="s">
        <v>436</v>
      </c>
      <c r="G19" s="709"/>
    </row>
    <row r="20" spans="1:8" ht="15.75" x14ac:dyDescent="0.25">
      <c r="A20" s="3"/>
      <c r="B20" s="3"/>
      <c r="C20" s="708" t="s">
        <v>5</v>
      </c>
      <c r="D20" s="708"/>
      <c r="E20" s="3"/>
      <c r="F20" s="708" t="s">
        <v>6</v>
      </c>
      <c r="G20" s="708"/>
    </row>
    <row r="21" spans="1:8" ht="15.75" x14ac:dyDescent="0.25">
      <c r="A21" s="3"/>
      <c r="B21" s="3"/>
      <c r="C21" s="3"/>
      <c r="D21" s="3"/>
      <c r="E21" s="3"/>
      <c r="F21" s="3"/>
      <c r="G21" s="3"/>
    </row>
    <row r="22" spans="1:8" ht="15.75" x14ac:dyDescent="0.25">
      <c r="A22" s="3" t="s">
        <v>7</v>
      </c>
      <c r="B22" s="3"/>
      <c r="C22" s="27"/>
      <c r="D22" s="27"/>
      <c r="E22" s="3"/>
      <c r="F22" s="709" t="s">
        <v>437</v>
      </c>
      <c r="G22" s="709"/>
    </row>
    <row r="23" spans="1:8" ht="15.75" x14ac:dyDescent="0.25">
      <c r="A23" s="9"/>
      <c r="B23" s="9"/>
      <c r="C23" s="708" t="s">
        <v>5</v>
      </c>
      <c r="D23" s="708"/>
      <c r="E23" s="3"/>
      <c r="F23" s="708" t="s">
        <v>6</v>
      </c>
      <c r="G23" s="708"/>
    </row>
  </sheetData>
  <sheetProtection selectLockedCells="1" selectUnlockedCells="1"/>
  <mergeCells count="24">
    <mergeCell ref="A2:G2"/>
    <mergeCell ref="A3:G3"/>
    <mergeCell ref="A4:G4"/>
    <mergeCell ref="A5:G5"/>
    <mergeCell ref="A13:D13"/>
    <mergeCell ref="A14:D14"/>
    <mergeCell ref="A6:G6"/>
    <mergeCell ref="A7:F7"/>
    <mergeCell ref="A8:F8"/>
    <mergeCell ref="A10:D11"/>
    <mergeCell ref="E10:E11"/>
    <mergeCell ref="F10:F11"/>
    <mergeCell ref="G10:G11"/>
    <mergeCell ref="A12:D12"/>
    <mergeCell ref="A16:D16"/>
    <mergeCell ref="A17:D17"/>
    <mergeCell ref="A18:D18"/>
    <mergeCell ref="A15:D15"/>
    <mergeCell ref="F22:G22"/>
    <mergeCell ref="C23:D23"/>
    <mergeCell ref="F23:G23"/>
    <mergeCell ref="F19:G19"/>
    <mergeCell ref="C20:D20"/>
    <mergeCell ref="F20:G20"/>
  </mergeCells>
  <phoneticPr fontId="15" type="noConversion"/>
  <pageMargins left="0.94027777777777777" right="0.19652777777777777" top="0.98402777777777772" bottom="0.98402777777777772" header="0.51180555555555551" footer="0.51180555555555551"/>
  <pageSetup paperSize="9" scale="85" firstPageNumber="0" orientation="portrait" horizontalDpi="300" verticalDpi="300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M19"/>
  <sheetViews>
    <sheetView view="pageBreakPreview" topLeftCell="A7" zoomScale="66" zoomScaleNormal="66" zoomScaleSheetLayoutView="66" workbookViewId="0">
      <selection activeCell="G41" sqref="G41"/>
    </sheetView>
  </sheetViews>
  <sheetFormatPr defaultRowHeight="15" x14ac:dyDescent="0.2"/>
  <cols>
    <col min="1" max="1" width="9.140625" style="14"/>
    <col min="2" max="2" width="19.7109375" style="14" customWidth="1"/>
    <col min="3" max="3" width="15.5703125" style="14" customWidth="1"/>
    <col min="4" max="4" width="6" style="14" customWidth="1"/>
    <col min="5" max="5" width="12.7109375" style="14" customWidth="1"/>
    <col min="6" max="6" width="11.5703125" style="14" customWidth="1"/>
    <col min="7" max="7" width="16.28515625" style="14" customWidth="1"/>
    <col min="8" max="8" width="13.7109375" style="14" customWidth="1"/>
    <col min="9" max="9" width="12.85546875" style="14" customWidth="1"/>
    <col min="10" max="10" width="13.140625" style="14" customWidth="1"/>
    <col min="11" max="11" width="10.7109375" style="14" customWidth="1"/>
    <col min="12" max="12" width="10.42578125" style="14" customWidth="1"/>
    <col min="13" max="13" width="13.7109375" style="14" customWidth="1"/>
  </cols>
  <sheetData>
    <row r="1" spans="1:13" ht="15.75" x14ac:dyDescent="0.25">
      <c r="A1" s="720" t="s">
        <v>0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</row>
    <row r="2" spans="1:13" ht="15.75" customHeight="1" x14ac:dyDescent="0.25">
      <c r="A2" s="718" t="s">
        <v>359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</row>
    <row r="3" spans="1:13" ht="40.5" customHeight="1" x14ac:dyDescent="0.25">
      <c r="A3" s="721"/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</row>
    <row r="4" spans="1:13" ht="15.75" customHeight="1" x14ac:dyDescent="0.2">
      <c r="A4" s="727" t="s">
        <v>1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</row>
    <row r="5" spans="1:13" ht="15.75" customHeight="1" x14ac:dyDescent="0.25">
      <c r="A5" s="718" t="s">
        <v>322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</row>
    <row r="6" spans="1:13" ht="15.75" customHeight="1" x14ac:dyDescent="0.25">
      <c r="A6" s="718"/>
      <c r="B6" s="718"/>
      <c r="C6" s="718"/>
      <c r="D6" s="718"/>
      <c r="E6" s="718"/>
      <c r="F6" s="718"/>
      <c r="G6" s="718"/>
      <c r="H6" s="718"/>
      <c r="I6" s="718"/>
      <c r="J6" s="718"/>
    </row>
    <row r="7" spans="1:13" ht="37.5" customHeight="1" x14ac:dyDescent="0.2">
      <c r="A7" s="772" t="s">
        <v>8</v>
      </c>
      <c r="B7" s="772"/>
      <c r="C7" s="773" t="s">
        <v>10</v>
      </c>
      <c r="D7" s="774" t="s">
        <v>11</v>
      </c>
      <c r="E7" s="767" t="s">
        <v>318</v>
      </c>
      <c r="F7" s="768"/>
      <c r="G7" s="769"/>
      <c r="H7" s="767" t="s">
        <v>319</v>
      </c>
      <c r="I7" s="768"/>
      <c r="J7" s="769"/>
      <c r="K7" s="767" t="s">
        <v>320</v>
      </c>
      <c r="L7" s="768"/>
      <c r="M7" s="769"/>
    </row>
    <row r="8" spans="1:13" ht="19.5" customHeight="1" x14ac:dyDescent="0.25">
      <c r="A8" s="772"/>
      <c r="B8" s="772"/>
      <c r="C8" s="773"/>
      <c r="D8" s="774"/>
      <c r="E8" s="26" t="s">
        <v>12</v>
      </c>
      <c r="F8" s="26" t="s">
        <v>13</v>
      </c>
      <c r="G8" s="26" t="s">
        <v>9</v>
      </c>
      <c r="H8" s="26" t="s">
        <v>12</v>
      </c>
      <c r="I8" s="26" t="s">
        <v>13</v>
      </c>
      <c r="J8" s="26" t="s">
        <v>9</v>
      </c>
      <c r="K8" s="26" t="s">
        <v>12</v>
      </c>
      <c r="L8" s="26" t="s">
        <v>13</v>
      </c>
      <c r="M8" s="26" t="s">
        <v>9</v>
      </c>
    </row>
    <row r="9" spans="1:13" ht="63" customHeight="1" x14ac:dyDescent="0.25">
      <c r="A9" s="919" t="s">
        <v>14</v>
      </c>
      <c r="B9" s="919"/>
      <c r="C9" s="21"/>
      <c r="D9" s="16" t="s">
        <v>15</v>
      </c>
      <c r="E9" s="22">
        <v>0</v>
      </c>
      <c r="F9" s="34">
        <v>0</v>
      </c>
      <c r="G9" s="22">
        <f>E9*F9</f>
        <v>0</v>
      </c>
      <c r="H9" s="22">
        <v>0</v>
      </c>
      <c r="I9" s="22">
        <v>0</v>
      </c>
      <c r="J9" s="22">
        <f>H9*I9</f>
        <v>0</v>
      </c>
      <c r="K9" s="22">
        <v>0</v>
      </c>
      <c r="L9" s="22">
        <v>0</v>
      </c>
      <c r="M9" s="22">
        <f>K9*L9</f>
        <v>0</v>
      </c>
    </row>
    <row r="10" spans="1:13" ht="57.75" customHeight="1" x14ac:dyDescent="0.25">
      <c r="A10" s="919" t="s">
        <v>16</v>
      </c>
      <c r="B10" s="919"/>
      <c r="C10" s="21"/>
      <c r="D10" s="16"/>
      <c r="E10" s="39">
        <v>0</v>
      </c>
      <c r="F10" s="34">
        <v>0</v>
      </c>
      <c r="G10" s="22">
        <f>E10*F10</f>
        <v>0</v>
      </c>
      <c r="H10" s="39">
        <v>0</v>
      </c>
      <c r="I10" s="22">
        <v>0</v>
      </c>
      <c r="J10" s="22">
        <f>H10*I10</f>
        <v>0</v>
      </c>
      <c r="K10" s="39">
        <v>0</v>
      </c>
      <c r="L10" s="22">
        <v>0</v>
      </c>
      <c r="M10" s="22">
        <f>K10*L10</f>
        <v>0</v>
      </c>
    </row>
    <row r="11" spans="1:13" ht="61.5" customHeight="1" x14ac:dyDescent="0.25">
      <c r="A11" s="919" t="s">
        <v>356</v>
      </c>
      <c r="B11" s="919"/>
      <c r="C11" s="21"/>
      <c r="D11" s="16" t="s">
        <v>17</v>
      </c>
      <c r="E11" s="39">
        <v>0</v>
      </c>
      <c r="F11" s="34">
        <v>0</v>
      </c>
      <c r="G11" s="22">
        <f>E11*F11</f>
        <v>0</v>
      </c>
      <c r="H11" s="39">
        <v>0</v>
      </c>
      <c r="I11" s="22">
        <v>0</v>
      </c>
      <c r="J11" s="22">
        <f>H11*I11</f>
        <v>0</v>
      </c>
      <c r="K11" s="39">
        <v>0</v>
      </c>
      <c r="L11" s="22">
        <v>0</v>
      </c>
      <c r="M11" s="22">
        <f>K11*L11</f>
        <v>0</v>
      </c>
    </row>
    <row r="12" spans="1:13" ht="54.75" customHeight="1" x14ac:dyDescent="0.25">
      <c r="A12" s="811" t="s">
        <v>18</v>
      </c>
      <c r="B12" s="811"/>
      <c r="C12" s="21"/>
      <c r="D12" s="16" t="s">
        <v>19</v>
      </c>
      <c r="E12" s="39">
        <v>0</v>
      </c>
      <c r="F12" s="34">
        <v>0</v>
      </c>
      <c r="G12" s="22">
        <f>E12*F12</f>
        <v>0</v>
      </c>
      <c r="H12" s="39">
        <v>0</v>
      </c>
      <c r="I12" s="22">
        <v>0</v>
      </c>
      <c r="J12" s="22">
        <f>H12*I12</f>
        <v>0</v>
      </c>
      <c r="K12" s="39">
        <v>0</v>
      </c>
      <c r="L12" s="22">
        <v>0</v>
      </c>
      <c r="M12" s="22">
        <f>K12*L12</f>
        <v>0</v>
      </c>
    </row>
    <row r="13" spans="1:13" ht="15.75" x14ac:dyDescent="0.2">
      <c r="A13" s="764" t="s">
        <v>2</v>
      </c>
      <c r="B13" s="765"/>
      <c r="C13" s="765"/>
      <c r="D13" s="766"/>
      <c r="E13" s="35" t="s">
        <v>21</v>
      </c>
      <c r="F13" s="35" t="s">
        <v>21</v>
      </c>
      <c r="G13" s="18">
        <f>G9+G10+G11+G12</f>
        <v>0</v>
      </c>
      <c r="H13" s="18"/>
      <c r="I13" s="18"/>
      <c r="J13" s="18">
        <f>J9+J10+J11+J12</f>
        <v>0</v>
      </c>
      <c r="K13" s="18"/>
      <c r="L13" s="18"/>
      <c r="M13" s="18">
        <f>M9+M10+M11</f>
        <v>0</v>
      </c>
    </row>
    <row r="14" spans="1:13" ht="15.75" x14ac:dyDescent="0.2">
      <c r="A14" s="761" t="s">
        <v>3</v>
      </c>
      <c r="B14" s="762"/>
      <c r="C14" s="762"/>
      <c r="D14" s="763"/>
      <c r="E14" s="35" t="s">
        <v>21</v>
      </c>
      <c r="F14" s="35" t="s">
        <v>21</v>
      </c>
      <c r="G14" s="18">
        <f>G13/1000</f>
        <v>0</v>
      </c>
      <c r="H14" s="18"/>
      <c r="I14" s="18"/>
      <c r="J14" s="18">
        <f>J13/1000</f>
        <v>0</v>
      </c>
      <c r="K14" s="18"/>
      <c r="L14" s="18"/>
      <c r="M14" s="49">
        <f>M13/1000</f>
        <v>0</v>
      </c>
    </row>
    <row r="15" spans="1:13" ht="15.75" x14ac:dyDescent="0.25">
      <c r="A15" s="3"/>
      <c r="B15" s="27"/>
      <c r="C15" s="27"/>
      <c r="D15" s="3"/>
      <c r="E15" s="709"/>
      <c r="F15" s="709"/>
      <c r="G15" s="3"/>
      <c r="J15" s="38"/>
    </row>
    <row r="16" spans="1:13" ht="15.75" x14ac:dyDescent="0.25">
      <c r="A16" s="3"/>
      <c r="B16" s="708" t="s">
        <v>5</v>
      </c>
      <c r="C16" s="708"/>
      <c r="D16" s="3"/>
      <c r="E16" s="708" t="s">
        <v>6</v>
      </c>
      <c r="F16" s="708"/>
      <c r="G16" s="3"/>
      <c r="H16" s="708" t="s">
        <v>6</v>
      </c>
      <c r="I16" s="708"/>
      <c r="J16" s="37"/>
    </row>
    <row r="17" spans="1:10" ht="15.75" x14ac:dyDescent="0.25">
      <c r="A17" s="3"/>
      <c r="B17" s="3"/>
      <c r="C17" s="3"/>
      <c r="D17" s="3"/>
      <c r="E17" s="3"/>
      <c r="F17" s="3"/>
      <c r="G17" s="3"/>
      <c r="H17" s="732"/>
      <c r="I17" s="732"/>
      <c r="J17" s="38"/>
    </row>
    <row r="18" spans="1:10" ht="15.75" x14ac:dyDescent="0.25">
      <c r="A18" s="3"/>
      <c r="B18" s="27"/>
      <c r="C18" s="27"/>
      <c r="D18" s="3"/>
      <c r="E18" s="709"/>
      <c r="F18" s="709"/>
      <c r="G18" s="3"/>
      <c r="H18" s="13"/>
      <c r="I18" s="13"/>
    </row>
    <row r="19" spans="1:10" ht="15.75" x14ac:dyDescent="0.25">
      <c r="A19" s="9"/>
      <c r="B19" s="708" t="s">
        <v>5</v>
      </c>
      <c r="C19" s="708"/>
      <c r="D19" s="3"/>
      <c r="E19" s="708" t="s">
        <v>6</v>
      </c>
      <c r="F19" s="708"/>
      <c r="H19" s="727" t="s">
        <v>6</v>
      </c>
      <c r="I19" s="727"/>
    </row>
  </sheetData>
  <sheetProtection selectLockedCells="1" selectUnlockedCells="1"/>
  <mergeCells count="27">
    <mergeCell ref="H16:I16"/>
    <mergeCell ref="H17:I17"/>
    <mergeCell ref="E18:F18"/>
    <mergeCell ref="B19:C19"/>
    <mergeCell ref="E19:F19"/>
    <mergeCell ref="H19:I19"/>
    <mergeCell ref="A13:D13"/>
    <mergeCell ref="A14:D14"/>
    <mergeCell ref="E15:F15"/>
    <mergeCell ref="B16:C16"/>
    <mergeCell ref="E16:F16"/>
    <mergeCell ref="A9:B9"/>
    <mergeCell ref="A10:B10"/>
    <mergeCell ref="A11:B11"/>
    <mergeCell ref="A12:B12"/>
    <mergeCell ref="A7:B8"/>
    <mergeCell ref="C7:C8"/>
    <mergeCell ref="D7:D8"/>
    <mergeCell ref="E7:G7"/>
    <mergeCell ref="H7:J7"/>
    <mergeCell ref="K7:M7"/>
    <mergeCell ref="A6:J6"/>
    <mergeCell ref="A1:M1"/>
    <mergeCell ref="A2:M2"/>
    <mergeCell ref="A3:M3"/>
    <mergeCell ref="A4:M4"/>
    <mergeCell ref="A5:M5"/>
  </mergeCells>
  <printOptions horizontalCentered="1"/>
  <pageMargins left="0.51181102362204722" right="0.19685039370078741" top="0.51181102362204722" bottom="0.51181102362204722" header="0.51181102362204722" footer="0.51181102362204722"/>
  <pageSetup paperSize="9" scale="71" firstPageNumber="0" orientation="landscape" horizontalDpi="300" verticalDpi="300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workbookViewId="0">
      <selection activeCell="E12" sqref="E12:G12"/>
    </sheetView>
  </sheetViews>
  <sheetFormatPr defaultRowHeight="12.75" x14ac:dyDescent="0.2"/>
  <cols>
    <col min="1" max="4" width="9.140625" style="421"/>
    <col min="5" max="5" width="19.28515625" style="421" customWidth="1"/>
    <col min="6" max="6" width="19.7109375" style="421" customWidth="1"/>
    <col min="7" max="7" width="17.85546875" style="421" customWidth="1"/>
    <col min="8" max="16384" width="9.140625" style="421"/>
  </cols>
  <sheetData>
    <row r="1" spans="1:7" ht="15.75" x14ac:dyDescent="0.25">
      <c r="A1" s="67"/>
      <c r="B1" s="67"/>
      <c r="C1" s="67"/>
      <c r="D1" s="67"/>
      <c r="E1" s="67"/>
      <c r="F1" s="67"/>
      <c r="G1" s="70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x14ac:dyDescent="0.25">
      <c r="A3" s="720" t="s">
        <v>321</v>
      </c>
      <c r="B3" s="720"/>
      <c r="C3" s="720"/>
      <c r="D3" s="720"/>
      <c r="E3" s="720"/>
      <c r="F3" s="720"/>
      <c r="G3" s="720"/>
    </row>
    <row r="4" spans="1:7" ht="15.75" x14ac:dyDescent="0.2">
      <c r="A4" s="956" t="s">
        <v>458</v>
      </c>
      <c r="B4" s="956"/>
      <c r="C4" s="956"/>
      <c r="D4" s="956"/>
      <c r="E4" s="956"/>
      <c r="F4" s="956"/>
      <c r="G4" s="956"/>
    </row>
    <row r="5" spans="1:7" ht="15.75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x14ac:dyDescent="0.25">
      <c r="A7" s="718"/>
      <c r="B7" s="718"/>
      <c r="C7" s="718"/>
      <c r="D7" s="718"/>
      <c r="E7" s="718"/>
      <c r="F7" s="718"/>
      <c r="G7" s="70"/>
    </row>
    <row r="8" spans="1:7" ht="15.75" x14ac:dyDescent="0.25">
      <c r="A8" s="718"/>
      <c r="B8" s="718"/>
      <c r="C8" s="718"/>
      <c r="D8" s="718"/>
      <c r="E8" s="718"/>
      <c r="F8" s="718"/>
      <c r="G8" s="70"/>
    </row>
    <row r="9" spans="1:7" ht="15.75" x14ac:dyDescent="0.25">
      <c r="A9" s="67"/>
      <c r="B9" s="67"/>
      <c r="C9" s="67"/>
      <c r="D9" s="67"/>
      <c r="E9" s="67"/>
      <c r="F9" s="67"/>
      <c r="G9" s="70"/>
    </row>
    <row r="10" spans="1:7" ht="15.75" x14ac:dyDescent="0.25">
      <c r="A10" s="67"/>
      <c r="B10" s="67"/>
      <c r="C10" s="67"/>
      <c r="D10" s="67"/>
      <c r="E10" s="67"/>
      <c r="F10" s="67"/>
      <c r="G10" s="70"/>
    </row>
    <row r="11" spans="1:7" ht="15.75" x14ac:dyDescent="0.25">
      <c r="A11" s="67"/>
      <c r="B11" s="67"/>
      <c r="C11" s="67"/>
      <c r="D11" s="67"/>
      <c r="E11" s="67"/>
      <c r="F11" s="67"/>
      <c r="G11" s="70"/>
    </row>
    <row r="12" spans="1:7" ht="47.25" x14ac:dyDescent="0.2">
      <c r="A12" s="719" t="s">
        <v>8</v>
      </c>
      <c r="B12" s="719"/>
      <c r="C12" s="719"/>
      <c r="D12" s="976"/>
      <c r="E12" s="72" t="s">
        <v>960</v>
      </c>
      <c r="F12" s="72" t="s">
        <v>462</v>
      </c>
      <c r="G12" s="72" t="s">
        <v>463</v>
      </c>
    </row>
    <row r="13" spans="1:7" ht="15.75" x14ac:dyDescent="0.25">
      <c r="A13" s="707"/>
      <c r="B13" s="707"/>
      <c r="C13" s="707"/>
      <c r="D13" s="707"/>
      <c r="E13" s="65">
        <v>0</v>
      </c>
      <c r="F13" s="65">
        <v>0</v>
      </c>
      <c r="G13" s="65">
        <v>0</v>
      </c>
    </row>
    <row r="14" spans="1:7" ht="15.75" x14ac:dyDescent="0.25">
      <c r="A14" s="707"/>
      <c r="B14" s="707"/>
      <c r="C14" s="707"/>
      <c r="D14" s="707"/>
      <c r="E14" s="65">
        <v>0</v>
      </c>
      <c r="F14" s="65">
        <v>0</v>
      </c>
      <c r="G14" s="65">
        <v>0</v>
      </c>
    </row>
    <row r="15" spans="1:7" ht="15.75" x14ac:dyDescent="0.25">
      <c r="A15" s="707"/>
      <c r="B15" s="707"/>
      <c r="C15" s="707"/>
      <c r="D15" s="707"/>
      <c r="E15" s="63">
        <v>0</v>
      </c>
      <c r="F15" s="63">
        <v>0</v>
      </c>
      <c r="G15" s="63">
        <v>0</v>
      </c>
    </row>
    <row r="16" spans="1:7" ht="15.75" x14ac:dyDescent="0.25">
      <c r="A16" s="707"/>
      <c r="B16" s="707"/>
      <c r="C16" s="707"/>
      <c r="D16" s="707"/>
      <c r="E16" s="63">
        <v>0</v>
      </c>
      <c r="F16" s="63">
        <v>0</v>
      </c>
      <c r="G16" s="63">
        <v>0</v>
      </c>
    </row>
    <row r="17" spans="1:13" ht="15.6" customHeight="1" x14ac:dyDescent="0.25">
      <c r="A17" s="707"/>
      <c r="B17" s="707"/>
      <c r="C17" s="707"/>
      <c r="D17" s="707"/>
      <c r="E17" s="63">
        <v>0</v>
      </c>
      <c r="F17" s="63">
        <v>0</v>
      </c>
      <c r="G17" s="63">
        <v>0</v>
      </c>
    </row>
    <row r="18" spans="1:13" ht="15.6" customHeight="1" x14ac:dyDescent="0.25">
      <c r="A18" s="707"/>
      <c r="B18" s="707"/>
      <c r="C18" s="707"/>
      <c r="D18" s="707"/>
      <c r="E18" s="63">
        <v>0</v>
      </c>
      <c r="F18" s="63">
        <v>0</v>
      </c>
      <c r="G18" s="63">
        <v>0</v>
      </c>
    </row>
    <row r="19" spans="1:13" ht="16.5" customHeight="1" x14ac:dyDescent="0.25">
      <c r="A19" s="722"/>
      <c r="B19" s="722"/>
      <c r="C19" s="722"/>
      <c r="D19" s="722"/>
      <c r="E19" s="63">
        <v>0</v>
      </c>
      <c r="F19" s="63">
        <v>0</v>
      </c>
      <c r="G19" s="63">
        <v>0</v>
      </c>
    </row>
    <row r="20" spans="1:13" ht="16.5" customHeight="1" x14ac:dyDescent="0.25">
      <c r="A20" s="722"/>
      <c r="B20" s="722"/>
      <c r="C20" s="722"/>
      <c r="D20" s="722"/>
      <c r="E20" s="63">
        <v>0</v>
      </c>
      <c r="F20" s="63">
        <v>0</v>
      </c>
      <c r="G20" s="63">
        <v>0</v>
      </c>
    </row>
    <row r="21" spans="1:13" ht="16.5" customHeight="1" x14ac:dyDescent="0.25">
      <c r="A21" s="722"/>
      <c r="B21" s="722"/>
      <c r="C21" s="722"/>
      <c r="D21" s="722"/>
      <c r="E21" s="63">
        <v>0</v>
      </c>
      <c r="F21" s="63">
        <v>0</v>
      </c>
      <c r="G21" s="63">
        <v>0</v>
      </c>
      <c r="M21" s="423"/>
    </row>
    <row r="22" spans="1:13" ht="16.5" customHeight="1" x14ac:dyDescent="0.25">
      <c r="A22" s="722"/>
      <c r="B22" s="722"/>
      <c r="C22" s="722"/>
      <c r="D22" s="722"/>
      <c r="E22" s="63">
        <v>0</v>
      </c>
      <c r="F22" s="63">
        <v>0</v>
      </c>
      <c r="G22" s="63">
        <v>0</v>
      </c>
    </row>
    <row r="23" spans="1:13" ht="16.5" customHeight="1" x14ac:dyDescent="0.25">
      <c r="A23" s="722"/>
      <c r="B23" s="722"/>
      <c r="C23" s="722"/>
      <c r="D23" s="722"/>
      <c r="E23" s="63">
        <v>0</v>
      </c>
      <c r="F23" s="63">
        <v>0</v>
      </c>
      <c r="G23" s="63">
        <v>0</v>
      </c>
    </row>
    <row r="24" spans="1:13" ht="16.5" customHeight="1" x14ac:dyDescent="0.2">
      <c r="A24" s="714" t="s">
        <v>2</v>
      </c>
      <c r="B24" s="714"/>
      <c r="C24" s="714"/>
      <c r="D24" s="714"/>
      <c r="E24" s="61">
        <f>SUM(E13:E23)</f>
        <v>0</v>
      </c>
      <c r="F24" s="61">
        <f>SUM(F13:F23)</f>
        <v>0</v>
      </c>
      <c r="G24" s="61">
        <f>SUM(G13:G23)</f>
        <v>0</v>
      </c>
      <c r="H24" s="7"/>
    </row>
    <row r="25" spans="1:13" ht="15.75" x14ac:dyDescent="0.2">
      <c r="A25" s="714" t="s">
        <v>3</v>
      </c>
      <c r="B25" s="714"/>
      <c r="C25" s="714"/>
      <c r="D25" s="714"/>
      <c r="E25" s="61">
        <f>E24/1000</f>
        <v>0</v>
      </c>
      <c r="F25" s="61">
        <f>F24/1000</f>
        <v>0</v>
      </c>
      <c r="G25" s="61">
        <f>G24/1000</f>
        <v>0</v>
      </c>
      <c r="H25" s="8"/>
    </row>
    <row r="26" spans="1:13" ht="15.75" x14ac:dyDescent="0.25">
      <c r="A26" s="68"/>
      <c r="B26" s="68"/>
      <c r="C26" s="68"/>
      <c r="D26" s="68"/>
      <c r="E26" s="68"/>
      <c r="F26" s="68"/>
      <c r="G26" s="32"/>
      <c r="H26" s="10"/>
    </row>
    <row r="27" spans="1:13" ht="15.75" x14ac:dyDescent="0.25">
      <c r="A27" s="68"/>
      <c r="B27" s="68"/>
      <c r="C27" s="68"/>
      <c r="D27" s="68"/>
      <c r="E27" s="68"/>
      <c r="F27" s="68"/>
      <c r="G27" s="70"/>
    </row>
    <row r="28" spans="1:13" ht="15.75" x14ac:dyDescent="0.25">
      <c r="A28" s="68"/>
      <c r="B28" s="68"/>
      <c r="C28" s="68"/>
      <c r="D28" s="68"/>
      <c r="E28" s="68"/>
      <c r="F28" s="68"/>
      <c r="G28" s="70"/>
    </row>
    <row r="29" spans="1:13" ht="15.75" x14ac:dyDescent="0.25">
      <c r="A29" s="67" t="s">
        <v>4</v>
      </c>
      <c r="B29" s="67"/>
      <c r="C29" s="27"/>
      <c r="D29" s="27"/>
      <c r="E29" s="67"/>
      <c r="F29" s="709" t="s">
        <v>761</v>
      </c>
      <c r="G29" s="709"/>
      <c r="H29" s="68"/>
    </row>
    <row r="30" spans="1:13" ht="15.75" x14ac:dyDescent="0.25">
      <c r="A30" s="67"/>
      <c r="B30" s="67"/>
      <c r="C30" s="708" t="s">
        <v>5</v>
      </c>
      <c r="D30" s="708"/>
      <c r="E30" s="67"/>
      <c r="F30" s="708" t="s">
        <v>6</v>
      </c>
      <c r="G30" s="708"/>
      <c r="H30" s="68"/>
    </row>
    <row r="31" spans="1:13" ht="15.75" x14ac:dyDescent="0.25">
      <c r="A31" s="67"/>
      <c r="B31" s="67"/>
      <c r="C31" s="67"/>
      <c r="D31" s="67"/>
      <c r="E31" s="67"/>
      <c r="F31" s="67"/>
      <c r="G31" s="67"/>
      <c r="H31" s="68"/>
    </row>
    <row r="32" spans="1:13" ht="15.75" x14ac:dyDescent="0.25">
      <c r="A32" s="67" t="s">
        <v>7</v>
      </c>
      <c r="B32" s="67"/>
      <c r="C32" s="27"/>
      <c r="D32" s="27"/>
      <c r="E32" s="67"/>
      <c r="F32" s="709" t="s">
        <v>797</v>
      </c>
      <c r="G32" s="709"/>
      <c r="H32" s="68"/>
    </row>
    <row r="33" spans="1:8" ht="15.75" x14ac:dyDescent="0.25">
      <c r="A33" s="68"/>
      <c r="B33" s="68"/>
      <c r="C33" s="708" t="s">
        <v>5</v>
      </c>
      <c r="D33" s="708"/>
      <c r="E33" s="67"/>
      <c r="F33" s="708" t="s">
        <v>6</v>
      </c>
      <c r="G33" s="708"/>
      <c r="H33" s="68"/>
    </row>
    <row r="34" spans="1:8" ht="15.75" x14ac:dyDescent="0.25">
      <c r="A34" s="68"/>
      <c r="B34" s="68"/>
      <c r="C34" s="68"/>
      <c r="D34" s="68"/>
      <c r="E34" s="68"/>
      <c r="F34" s="68"/>
    </row>
    <row r="35" spans="1:8" ht="15.75" x14ac:dyDescent="0.25">
      <c r="A35" s="68"/>
      <c r="B35" s="68"/>
      <c r="C35" s="68"/>
      <c r="D35" s="68"/>
      <c r="E35" s="68"/>
      <c r="F35" s="68"/>
    </row>
    <row r="36" spans="1:8" ht="15.75" x14ac:dyDescent="0.25">
      <c r="A36" s="68"/>
      <c r="B36" s="68"/>
      <c r="C36" s="68"/>
      <c r="D36" s="68"/>
      <c r="E36" s="68"/>
      <c r="F36" s="68"/>
    </row>
    <row r="37" spans="1:8" ht="15" x14ac:dyDescent="0.2">
      <c r="A37" s="416"/>
      <c r="B37" s="416"/>
      <c r="C37" s="416"/>
      <c r="D37" s="416"/>
      <c r="E37" s="416"/>
      <c r="F37" s="416"/>
    </row>
    <row r="38" spans="1:8" ht="15" x14ac:dyDescent="0.2">
      <c r="A38" s="70"/>
      <c r="B38" s="70"/>
      <c r="C38" s="70"/>
      <c r="D38" s="70"/>
      <c r="E38" s="70"/>
      <c r="F38" s="70"/>
    </row>
    <row r="39" spans="1:8" ht="15" x14ac:dyDescent="0.2">
      <c r="A39" s="70"/>
      <c r="B39" s="70"/>
      <c r="C39" s="70"/>
      <c r="D39" s="70"/>
      <c r="E39" s="70"/>
      <c r="F39" s="70"/>
    </row>
    <row r="40" spans="1:8" ht="15" x14ac:dyDescent="0.2">
      <c r="A40" s="70"/>
      <c r="B40" s="70"/>
      <c r="C40" s="70"/>
      <c r="D40" s="70"/>
      <c r="E40" s="70"/>
      <c r="F40" s="70"/>
    </row>
    <row r="41" spans="1:8" ht="15" x14ac:dyDescent="0.2">
      <c r="F41" s="70"/>
    </row>
    <row r="42" spans="1:8" ht="15" x14ac:dyDescent="0.2">
      <c r="F42" s="70"/>
    </row>
    <row r="43" spans="1:8" ht="15" x14ac:dyDescent="0.2">
      <c r="F43" s="70"/>
    </row>
    <row r="44" spans="1:8" ht="15" x14ac:dyDescent="0.2">
      <c r="F44" s="70"/>
    </row>
  </sheetData>
  <mergeCells count="27">
    <mergeCell ref="A7:F7"/>
    <mergeCell ref="A2:G2"/>
    <mergeCell ref="A3:G3"/>
    <mergeCell ref="A4:G4"/>
    <mergeCell ref="A5:G5"/>
    <mergeCell ref="A6:G6"/>
    <mergeCell ref="A22:D22"/>
    <mergeCell ref="A8:F8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F32:G32"/>
    <mergeCell ref="C33:D33"/>
    <mergeCell ref="F33:G33"/>
    <mergeCell ref="A23:D23"/>
    <mergeCell ref="A24:D24"/>
    <mergeCell ref="A25:D25"/>
    <mergeCell ref="F29:G29"/>
    <mergeCell ref="C30:D30"/>
    <mergeCell ref="F30:G30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39"/>
  <sheetViews>
    <sheetView workbookViewId="0">
      <selection activeCell="A7" sqref="A7:F7"/>
    </sheetView>
  </sheetViews>
  <sheetFormatPr defaultRowHeight="12.75" x14ac:dyDescent="0.2"/>
  <cols>
    <col min="1" max="4" width="9.140625" style="421"/>
    <col min="5" max="5" width="19.7109375" style="421" customWidth="1"/>
    <col min="6" max="6" width="20.28515625" style="421" customWidth="1"/>
    <col min="7" max="7" width="20" style="421" customWidth="1"/>
    <col min="8" max="16384" width="9.140625" style="421"/>
  </cols>
  <sheetData>
    <row r="1" spans="1:7" ht="15.75" x14ac:dyDescent="0.25">
      <c r="A1" s="67"/>
      <c r="B1" s="67"/>
      <c r="C1" s="67"/>
      <c r="D1" s="67"/>
      <c r="E1" s="67"/>
      <c r="F1" s="67"/>
      <c r="G1" s="70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x14ac:dyDescent="0.2">
      <c r="A3" s="726" t="s">
        <v>344</v>
      </c>
      <c r="B3" s="726"/>
      <c r="C3" s="726"/>
      <c r="D3" s="726"/>
      <c r="E3" s="726"/>
      <c r="F3" s="726"/>
      <c r="G3" s="726"/>
    </row>
    <row r="4" spans="1:7" ht="15.75" x14ac:dyDescent="0.2">
      <c r="A4" s="956" t="s">
        <v>458</v>
      </c>
      <c r="B4" s="956"/>
      <c r="C4" s="956"/>
      <c r="D4" s="956"/>
      <c r="E4" s="956"/>
      <c r="F4" s="956"/>
      <c r="G4" s="956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x14ac:dyDescent="0.25">
      <c r="A7" s="718"/>
      <c r="B7" s="718"/>
      <c r="C7" s="718"/>
      <c r="D7" s="718"/>
      <c r="E7" s="718"/>
      <c r="F7" s="718"/>
      <c r="G7" s="70"/>
    </row>
    <row r="8" spans="1:7" ht="15.75" x14ac:dyDescent="0.25">
      <c r="A8" s="718"/>
      <c r="B8" s="718"/>
      <c r="C8" s="718"/>
      <c r="D8" s="718"/>
      <c r="E8" s="718"/>
      <c r="F8" s="718"/>
      <c r="G8" s="70"/>
    </row>
    <row r="9" spans="1:7" ht="15.75" x14ac:dyDescent="0.25">
      <c r="A9" s="67"/>
      <c r="B9" s="67"/>
      <c r="C9" s="67"/>
      <c r="D9" s="67"/>
      <c r="E9" s="67"/>
      <c r="F9" s="67"/>
      <c r="G9" s="70"/>
    </row>
    <row r="10" spans="1:7" ht="15.75" x14ac:dyDescent="0.25">
      <c r="A10" s="67"/>
      <c r="B10" s="67"/>
      <c r="C10" s="67"/>
      <c r="D10" s="67"/>
      <c r="E10" s="67"/>
      <c r="F10" s="67"/>
      <c r="G10" s="70"/>
    </row>
    <row r="11" spans="1:7" ht="15.75" x14ac:dyDescent="0.25">
      <c r="A11" s="67"/>
      <c r="B11" s="67"/>
      <c r="C11" s="67"/>
      <c r="D11" s="67"/>
      <c r="E11" s="67"/>
      <c r="F11" s="67"/>
      <c r="G11" s="70"/>
    </row>
    <row r="12" spans="1:7" ht="47.25" x14ac:dyDescent="0.2">
      <c r="A12" s="719" t="s">
        <v>8</v>
      </c>
      <c r="B12" s="719"/>
      <c r="C12" s="719"/>
      <c r="D12" s="719"/>
      <c r="E12" s="72" t="s">
        <v>960</v>
      </c>
      <c r="F12" s="72" t="s">
        <v>462</v>
      </c>
      <c r="G12" s="72" t="s">
        <v>463</v>
      </c>
    </row>
    <row r="13" spans="1:7" ht="15.75" x14ac:dyDescent="0.25">
      <c r="A13" s="723" t="s">
        <v>373</v>
      </c>
      <c r="B13" s="724"/>
      <c r="C13" s="724"/>
      <c r="D13" s="725"/>
      <c r="E13" s="63">
        <v>0</v>
      </c>
      <c r="F13" s="63">
        <v>0</v>
      </c>
      <c r="G13" s="63">
        <v>0</v>
      </c>
    </row>
    <row r="14" spans="1:7" ht="15.75" x14ac:dyDescent="0.25">
      <c r="A14" s="723" t="s">
        <v>137</v>
      </c>
      <c r="B14" s="724"/>
      <c r="C14" s="724"/>
      <c r="D14" s="725"/>
      <c r="E14" s="63">
        <v>0</v>
      </c>
      <c r="F14" s="63">
        <v>0</v>
      </c>
      <c r="G14" s="63">
        <v>0</v>
      </c>
    </row>
    <row r="15" spans="1:7" ht="15.75" x14ac:dyDescent="0.25">
      <c r="A15" s="722"/>
      <c r="B15" s="722"/>
      <c r="C15" s="722"/>
      <c r="D15" s="722"/>
      <c r="E15" s="63">
        <v>0</v>
      </c>
      <c r="F15" s="63">
        <v>0</v>
      </c>
      <c r="G15" s="63">
        <v>0</v>
      </c>
    </row>
    <row r="16" spans="1:7" ht="15.75" x14ac:dyDescent="0.25">
      <c r="A16" s="722"/>
      <c r="B16" s="722"/>
      <c r="C16" s="722"/>
      <c r="D16" s="722"/>
      <c r="E16" s="63">
        <v>0</v>
      </c>
      <c r="F16" s="63">
        <v>0</v>
      </c>
      <c r="G16" s="63">
        <v>0</v>
      </c>
    </row>
    <row r="17" spans="1:8" ht="15.75" x14ac:dyDescent="0.25">
      <c r="A17" s="722"/>
      <c r="B17" s="722"/>
      <c r="C17" s="722"/>
      <c r="D17" s="722"/>
      <c r="E17" s="63">
        <v>0</v>
      </c>
      <c r="F17" s="63">
        <v>0</v>
      </c>
      <c r="G17" s="63">
        <v>0</v>
      </c>
    </row>
    <row r="18" spans="1:8" ht="15.75" x14ac:dyDescent="0.25">
      <c r="A18" s="722"/>
      <c r="B18" s="722"/>
      <c r="C18" s="722"/>
      <c r="D18" s="722"/>
      <c r="E18" s="63">
        <v>0</v>
      </c>
      <c r="F18" s="63">
        <v>0</v>
      </c>
      <c r="G18" s="63">
        <v>0</v>
      </c>
    </row>
    <row r="19" spans="1:8" ht="15.75" x14ac:dyDescent="0.2">
      <c r="A19" s="714" t="s">
        <v>2</v>
      </c>
      <c r="B19" s="714"/>
      <c r="C19" s="714"/>
      <c r="D19" s="714"/>
      <c r="E19" s="61">
        <f>SUM(E13:E18)</f>
        <v>0</v>
      </c>
      <c r="F19" s="61">
        <f>SUM(F13:F18)</f>
        <v>0</v>
      </c>
      <c r="G19" s="61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61">
        <f>E19/1000</f>
        <v>0</v>
      </c>
      <c r="F20" s="61">
        <f>F19/1000</f>
        <v>0</v>
      </c>
      <c r="G20" s="61">
        <f>G19/1000</f>
        <v>0</v>
      </c>
    </row>
    <row r="21" spans="1:8" ht="15.75" x14ac:dyDescent="0.25">
      <c r="A21" s="68"/>
      <c r="B21" s="68"/>
      <c r="C21" s="68"/>
      <c r="D21" s="68"/>
      <c r="E21" s="68"/>
      <c r="F21" s="68"/>
      <c r="G21" s="70"/>
    </row>
    <row r="22" spans="1:8" ht="15.75" x14ac:dyDescent="0.25">
      <c r="A22" s="68"/>
      <c r="B22" s="68"/>
      <c r="C22" s="68"/>
      <c r="D22" s="68"/>
      <c r="E22" s="68"/>
      <c r="F22" s="68"/>
      <c r="G22" s="70"/>
    </row>
    <row r="23" spans="1:8" ht="15.75" x14ac:dyDescent="0.25">
      <c r="A23" s="68"/>
      <c r="B23" s="68"/>
      <c r="C23" s="68"/>
      <c r="D23" s="68"/>
      <c r="E23" s="68"/>
      <c r="F23" s="68"/>
      <c r="G23" s="70"/>
    </row>
    <row r="24" spans="1:8" ht="15.75" x14ac:dyDescent="0.25">
      <c r="A24" s="67" t="s">
        <v>4</v>
      </c>
      <c r="B24" s="67"/>
      <c r="C24" s="27"/>
      <c r="D24" s="27"/>
      <c r="E24" s="67"/>
      <c r="F24" s="709" t="s">
        <v>761</v>
      </c>
      <c r="G24" s="709"/>
      <c r="H24" s="68"/>
    </row>
    <row r="25" spans="1:8" ht="15.75" x14ac:dyDescent="0.25">
      <c r="A25" s="67"/>
      <c r="B25" s="67"/>
      <c r="C25" s="708" t="s">
        <v>5</v>
      </c>
      <c r="D25" s="708"/>
      <c r="E25" s="67"/>
      <c r="F25" s="708" t="s">
        <v>6</v>
      </c>
      <c r="G25" s="708"/>
      <c r="H25" s="68"/>
    </row>
    <row r="26" spans="1:8" ht="15.75" x14ac:dyDescent="0.25">
      <c r="A26" s="67"/>
      <c r="B26" s="67"/>
      <c r="C26" s="67"/>
      <c r="D26" s="67"/>
      <c r="E26" s="67"/>
      <c r="F26" s="67"/>
      <c r="G26" s="67"/>
      <c r="H26" s="68"/>
    </row>
    <row r="27" spans="1:8" ht="15.75" x14ac:dyDescent="0.25">
      <c r="A27" s="67" t="s">
        <v>7</v>
      </c>
      <c r="B27" s="67"/>
      <c r="C27" s="27"/>
      <c r="D27" s="27"/>
      <c r="E27" s="67"/>
      <c r="F27" s="709" t="s">
        <v>797</v>
      </c>
      <c r="G27" s="709"/>
      <c r="H27" s="68"/>
    </row>
    <row r="28" spans="1:8" ht="15.75" x14ac:dyDescent="0.25">
      <c r="A28" s="68"/>
      <c r="B28" s="68"/>
      <c r="C28" s="708" t="s">
        <v>5</v>
      </c>
      <c r="D28" s="708"/>
      <c r="E28" s="67"/>
      <c r="F28" s="708" t="s">
        <v>6</v>
      </c>
      <c r="G28" s="708"/>
      <c r="H28" s="68"/>
    </row>
    <row r="29" spans="1:8" ht="15.75" x14ac:dyDescent="0.25">
      <c r="A29" s="68"/>
      <c r="B29" s="68"/>
      <c r="C29" s="68"/>
      <c r="D29" s="68"/>
      <c r="E29" s="68"/>
      <c r="F29" s="68"/>
    </row>
    <row r="30" spans="1:8" ht="15.75" x14ac:dyDescent="0.25">
      <c r="A30" s="68"/>
      <c r="B30" s="68"/>
      <c r="C30" s="68"/>
      <c r="D30" s="68"/>
      <c r="E30" s="68"/>
      <c r="F30" s="68"/>
    </row>
    <row r="31" spans="1:8" ht="15.75" x14ac:dyDescent="0.25">
      <c r="A31" s="68"/>
      <c r="B31" s="68"/>
      <c r="C31" s="68"/>
      <c r="D31" s="68"/>
      <c r="E31" s="68"/>
      <c r="F31" s="68"/>
    </row>
    <row r="32" spans="1:8" ht="15" x14ac:dyDescent="0.2">
      <c r="A32" s="416"/>
      <c r="B32" s="416"/>
      <c r="C32" s="416"/>
      <c r="D32" s="416"/>
      <c r="E32" s="416"/>
      <c r="F32" s="416"/>
    </row>
    <row r="33" spans="1:6" ht="15" x14ac:dyDescent="0.2">
      <c r="A33" s="70"/>
      <c r="B33" s="70"/>
      <c r="C33" s="70"/>
      <c r="D33" s="70"/>
      <c r="E33" s="70"/>
      <c r="F33" s="70"/>
    </row>
    <row r="34" spans="1:6" ht="15" x14ac:dyDescent="0.2">
      <c r="A34" s="70"/>
      <c r="B34" s="70"/>
      <c r="C34" s="70"/>
      <c r="D34" s="70"/>
      <c r="E34" s="70"/>
      <c r="F34" s="70"/>
    </row>
    <row r="35" spans="1:6" ht="15" x14ac:dyDescent="0.2">
      <c r="A35" s="70"/>
      <c r="B35" s="70"/>
      <c r="C35" s="70"/>
      <c r="D35" s="70"/>
      <c r="E35" s="70"/>
      <c r="F35" s="70"/>
    </row>
    <row r="36" spans="1:6" ht="15" x14ac:dyDescent="0.2">
      <c r="F36" s="70"/>
    </row>
    <row r="37" spans="1:6" ht="15" x14ac:dyDescent="0.2">
      <c r="F37" s="70"/>
    </row>
    <row r="38" spans="1:6" ht="15" x14ac:dyDescent="0.2">
      <c r="F38" s="70"/>
    </row>
    <row r="39" spans="1:6" ht="15" x14ac:dyDescent="0.2">
      <c r="F39" s="70"/>
    </row>
  </sheetData>
  <mergeCells count="22"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  <mergeCell ref="F27:G27"/>
    <mergeCell ref="C28:D28"/>
    <mergeCell ref="F28:G28"/>
    <mergeCell ref="A17:D17"/>
    <mergeCell ref="A18:D18"/>
    <mergeCell ref="A19:D19"/>
    <mergeCell ref="A20:D20"/>
    <mergeCell ref="F24:G24"/>
    <mergeCell ref="C25:D25"/>
    <mergeCell ref="F25:G25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49"/>
  <sheetViews>
    <sheetView workbookViewId="0">
      <selection activeCell="A7" sqref="A7:F7"/>
    </sheetView>
  </sheetViews>
  <sheetFormatPr defaultRowHeight="15" x14ac:dyDescent="0.2"/>
  <cols>
    <col min="1" max="1" width="9.140625" style="70"/>
    <col min="2" max="2" width="5.85546875" style="70" customWidth="1"/>
    <col min="3" max="3" width="9.140625" style="70"/>
    <col min="4" max="4" width="34.42578125" style="70" customWidth="1"/>
    <col min="5" max="7" width="18" style="70" customWidth="1"/>
    <col min="8" max="16384" width="9.140625" style="42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x14ac:dyDescent="0.25">
      <c r="A3" s="718" t="s">
        <v>348</v>
      </c>
      <c r="B3" s="718"/>
      <c r="C3" s="718"/>
      <c r="D3" s="718"/>
      <c r="E3" s="718"/>
      <c r="F3" s="718"/>
      <c r="G3" s="718"/>
    </row>
    <row r="4" spans="1:7" ht="15.75" x14ac:dyDescent="0.25">
      <c r="A4" s="721" t="s">
        <v>458</v>
      </c>
      <c r="B4" s="721"/>
      <c r="C4" s="721"/>
      <c r="D4" s="721"/>
      <c r="E4" s="721"/>
      <c r="F4" s="721"/>
      <c r="G4" s="721"/>
    </row>
    <row r="5" spans="1:7" ht="15.75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x14ac:dyDescent="0.25">
      <c r="A7" s="718"/>
      <c r="B7" s="718"/>
      <c r="C7" s="718"/>
      <c r="D7" s="718"/>
      <c r="E7" s="718"/>
      <c r="F7" s="718"/>
    </row>
    <row r="8" spans="1:7" ht="12.75" customHeight="1" x14ac:dyDescent="0.2">
      <c r="A8" s="802" t="s">
        <v>8</v>
      </c>
      <c r="B8" s="802"/>
      <c r="C8" s="802"/>
      <c r="D8" s="802"/>
      <c r="E8" s="966" t="s">
        <v>960</v>
      </c>
      <c r="F8" s="968" t="s">
        <v>462</v>
      </c>
      <c r="G8" s="968" t="s">
        <v>463</v>
      </c>
    </row>
    <row r="9" spans="1:7" ht="27" customHeight="1" x14ac:dyDescent="0.2">
      <c r="A9" s="802"/>
      <c r="B9" s="802"/>
      <c r="C9" s="802"/>
      <c r="D9" s="802"/>
      <c r="E9" s="967"/>
      <c r="F9" s="969"/>
      <c r="G9" s="970"/>
    </row>
    <row r="10" spans="1:7" ht="15.75" x14ac:dyDescent="0.25">
      <c r="A10" s="811" t="s">
        <v>944</v>
      </c>
      <c r="B10" s="811"/>
      <c r="C10" s="811"/>
      <c r="D10" s="811"/>
      <c r="E10" s="63">
        <v>0</v>
      </c>
      <c r="F10" s="63">
        <v>0</v>
      </c>
      <c r="G10" s="65">
        <v>0</v>
      </c>
    </row>
    <row r="11" spans="1:7" ht="15.75" x14ac:dyDescent="0.25">
      <c r="A11" s="814"/>
      <c r="B11" s="815"/>
      <c r="C11" s="815"/>
      <c r="D11" s="816"/>
      <c r="E11" s="63">
        <v>0</v>
      </c>
      <c r="F11" s="63">
        <v>0</v>
      </c>
      <c r="G11" s="65">
        <v>0</v>
      </c>
    </row>
    <row r="12" spans="1:7" ht="15.75" x14ac:dyDescent="0.25">
      <c r="A12" s="814"/>
      <c r="B12" s="815"/>
      <c r="C12" s="815"/>
      <c r="D12" s="816"/>
      <c r="E12" s="63">
        <v>0</v>
      </c>
      <c r="F12" s="63">
        <v>0</v>
      </c>
      <c r="G12" s="65">
        <v>0</v>
      </c>
    </row>
    <row r="13" spans="1:7" ht="15.75" x14ac:dyDescent="0.25">
      <c r="A13" s="814"/>
      <c r="B13" s="815"/>
      <c r="C13" s="815"/>
      <c r="D13" s="816"/>
      <c r="E13" s="63">
        <v>0</v>
      </c>
      <c r="F13" s="63">
        <v>0</v>
      </c>
      <c r="G13" s="65">
        <v>0</v>
      </c>
    </row>
    <row r="14" spans="1:7" ht="15.75" x14ac:dyDescent="0.25">
      <c r="A14" s="814"/>
      <c r="B14" s="815"/>
      <c r="C14" s="815"/>
      <c r="D14" s="816"/>
      <c r="E14" s="63">
        <v>0</v>
      </c>
      <c r="F14" s="63">
        <v>0</v>
      </c>
      <c r="G14" s="65">
        <v>0</v>
      </c>
    </row>
    <row r="15" spans="1:7" ht="15.75" x14ac:dyDescent="0.25">
      <c r="A15" s="814"/>
      <c r="B15" s="815"/>
      <c r="C15" s="815"/>
      <c r="D15" s="816"/>
      <c r="E15" s="63">
        <v>0</v>
      </c>
      <c r="F15" s="63">
        <v>0</v>
      </c>
      <c r="G15" s="65">
        <v>0</v>
      </c>
    </row>
    <row r="16" spans="1:7" ht="15.75" x14ac:dyDescent="0.25">
      <c r="A16" s="814"/>
      <c r="B16" s="815"/>
      <c r="C16" s="815"/>
      <c r="D16" s="816"/>
      <c r="E16" s="63">
        <v>0</v>
      </c>
      <c r="F16" s="63">
        <v>0</v>
      </c>
      <c r="G16" s="65">
        <v>0</v>
      </c>
    </row>
    <row r="17" spans="1:7" ht="15.75" x14ac:dyDescent="0.25">
      <c r="A17" s="814"/>
      <c r="B17" s="815"/>
      <c r="C17" s="815"/>
      <c r="D17" s="816"/>
      <c r="E17" s="63">
        <v>0</v>
      </c>
      <c r="F17" s="63">
        <v>0</v>
      </c>
      <c r="G17" s="65">
        <v>0</v>
      </c>
    </row>
    <row r="18" spans="1:7" ht="15.75" x14ac:dyDescent="0.25">
      <c r="A18" s="814"/>
      <c r="B18" s="815"/>
      <c r="C18" s="815"/>
      <c r="D18" s="816"/>
      <c r="E18" s="63">
        <v>0</v>
      </c>
      <c r="F18" s="63">
        <v>0</v>
      </c>
      <c r="G18" s="65">
        <v>0</v>
      </c>
    </row>
    <row r="19" spans="1:7" ht="15.75" x14ac:dyDescent="0.25">
      <c r="A19" s="814"/>
      <c r="B19" s="815"/>
      <c r="C19" s="815"/>
      <c r="D19" s="816"/>
      <c r="E19" s="63">
        <v>0</v>
      </c>
      <c r="F19" s="63">
        <v>0</v>
      </c>
      <c r="G19" s="65">
        <v>0</v>
      </c>
    </row>
    <row r="20" spans="1:7" ht="15.75" x14ac:dyDescent="0.25">
      <c r="A20" s="814"/>
      <c r="B20" s="815"/>
      <c r="C20" s="815"/>
      <c r="D20" s="816"/>
      <c r="E20" s="63">
        <v>0</v>
      </c>
      <c r="F20" s="63">
        <v>0</v>
      </c>
      <c r="G20" s="65">
        <v>0</v>
      </c>
    </row>
    <row r="21" spans="1:7" ht="15.75" x14ac:dyDescent="0.25">
      <c r="A21" s="814"/>
      <c r="B21" s="815"/>
      <c r="C21" s="815"/>
      <c r="D21" s="816"/>
      <c r="E21" s="63">
        <v>0</v>
      </c>
      <c r="F21" s="63">
        <v>0</v>
      </c>
      <c r="G21" s="65">
        <v>0</v>
      </c>
    </row>
    <row r="22" spans="1:7" ht="15.75" x14ac:dyDescent="0.25">
      <c r="A22" s="814"/>
      <c r="B22" s="815"/>
      <c r="C22" s="815"/>
      <c r="D22" s="816"/>
      <c r="E22" s="63">
        <v>0</v>
      </c>
      <c r="F22" s="63">
        <v>0</v>
      </c>
      <c r="G22" s="65">
        <v>0</v>
      </c>
    </row>
    <row r="23" spans="1:7" ht="15.75" x14ac:dyDescent="0.25">
      <c r="A23" s="814"/>
      <c r="B23" s="815"/>
      <c r="C23" s="815"/>
      <c r="D23" s="816"/>
      <c r="E23" s="63">
        <v>0</v>
      </c>
      <c r="F23" s="63">
        <v>0</v>
      </c>
      <c r="G23" s="65">
        <v>0</v>
      </c>
    </row>
    <row r="24" spans="1:7" ht="15.75" x14ac:dyDescent="0.25">
      <c r="A24" s="814"/>
      <c r="B24" s="815"/>
      <c r="C24" s="815"/>
      <c r="D24" s="816"/>
      <c r="E24" s="63">
        <v>0</v>
      </c>
      <c r="F24" s="63">
        <v>0</v>
      </c>
      <c r="G24" s="65">
        <v>0</v>
      </c>
    </row>
    <row r="25" spans="1:7" ht="15.75" x14ac:dyDescent="0.25">
      <c r="A25" s="814"/>
      <c r="B25" s="815"/>
      <c r="C25" s="815"/>
      <c r="D25" s="816"/>
      <c r="E25" s="63">
        <v>0</v>
      </c>
      <c r="F25" s="63">
        <v>0</v>
      </c>
      <c r="G25" s="65">
        <v>0</v>
      </c>
    </row>
    <row r="26" spans="1:7" ht="15.75" x14ac:dyDescent="0.25">
      <c r="A26" s="814"/>
      <c r="B26" s="815"/>
      <c r="C26" s="815"/>
      <c r="D26" s="816"/>
      <c r="E26" s="63">
        <v>0</v>
      </c>
      <c r="F26" s="63">
        <v>0</v>
      </c>
      <c r="G26" s="65">
        <v>0</v>
      </c>
    </row>
    <row r="27" spans="1:7" ht="15.75" x14ac:dyDescent="0.25">
      <c r="A27" s="814"/>
      <c r="B27" s="815"/>
      <c r="C27" s="815"/>
      <c r="D27" s="816"/>
      <c r="E27" s="63">
        <v>0</v>
      </c>
      <c r="F27" s="63">
        <v>0</v>
      </c>
      <c r="G27" s="65">
        <v>0</v>
      </c>
    </row>
    <row r="28" spans="1:7" ht="15.75" x14ac:dyDescent="0.25">
      <c r="A28" s="814"/>
      <c r="B28" s="815"/>
      <c r="C28" s="815"/>
      <c r="D28" s="816"/>
      <c r="E28" s="63">
        <v>0</v>
      </c>
      <c r="F28" s="63">
        <v>0</v>
      </c>
      <c r="G28" s="65">
        <v>0</v>
      </c>
    </row>
    <row r="29" spans="1:7" ht="15.75" x14ac:dyDescent="0.25">
      <c r="A29" s="814"/>
      <c r="B29" s="815"/>
      <c r="C29" s="815"/>
      <c r="D29" s="816"/>
      <c r="E29" s="63">
        <v>0</v>
      </c>
      <c r="F29" s="63">
        <v>0</v>
      </c>
      <c r="G29" s="65">
        <v>0</v>
      </c>
    </row>
    <row r="30" spans="1:7" ht="15.75" x14ac:dyDescent="0.25">
      <c r="A30" s="814"/>
      <c r="B30" s="815"/>
      <c r="C30" s="815"/>
      <c r="D30" s="816"/>
      <c r="E30" s="63">
        <v>0</v>
      </c>
      <c r="F30" s="63">
        <v>0</v>
      </c>
      <c r="G30" s="65">
        <v>0</v>
      </c>
    </row>
    <row r="31" spans="1:7" ht="15.75" x14ac:dyDescent="0.25">
      <c r="A31" s="811"/>
      <c r="B31" s="811"/>
      <c r="C31" s="811"/>
      <c r="D31" s="811"/>
      <c r="E31" s="63">
        <v>0</v>
      </c>
      <c r="F31" s="63">
        <v>0</v>
      </c>
      <c r="G31" s="65">
        <v>0</v>
      </c>
    </row>
    <row r="32" spans="1:7" ht="15.75" x14ac:dyDescent="0.25">
      <c r="A32" s="811"/>
      <c r="B32" s="811"/>
      <c r="C32" s="811"/>
      <c r="D32" s="811"/>
      <c r="E32" s="63">
        <v>0</v>
      </c>
      <c r="F32" s="63">
        <v>0</v>
      </c>
      <c r="G32" s="65">
        <v>0</v>
      </c>
    </row>
    <row r="33" spans="1:7" ht="15.75" x14ac:dyDescent="0.25">
      <c r="A33" s="811"/>
      <c r="B33" s="811"/>
      <c r="C33" s="811"/>
      <c r="D33" s="811"/>
      <c r="E33" s="63">
        <v>0</v>
      </c>
      <c r="F33" s="63">
        <v>0</v>
      </c>
      <c r="G33" s="65">
        <v>0</v>
      </c>
    </row>
    <row r="34" spans="1:7" ht="15.75" x14ac:dyDescent="0.25">
      <c r="A34" s="811"/>
      <c r="B34" s="811"/>
      <c r="C34" s="811"/>
      <c r="D34" s="811"/>
      <c r="E34" s="63">
        <v>0</v>
      </c>
      <c r="F34" s="63">
        <v>0</v>
      </c>
      <c r="G34" s="65">
        <v>0</v>
      </c>
    </row>
    <row r="35" spans="1:7" ht="15.75" x14ac:dyDescent="0.25">
      <c r="A35" s="811"/>
      <c r="B35" s="811"/>
      <c r="C35" s="811"/>
      <c r="D35" s="811"/>
      <c r="E35" s="63">
        <v>0</v>
      </c>
      <c r="F35" s="63">
        <v>0</v>
      </c>
      <c r="G35" s="65">
        <v>0</v>
      </c>
    </row>
    <row r="36" spans="1:7" ht="15.75" x14ac:dyDescent="0.25">
      <c r="A36" s="811"/>
      <c r="B36" s="811"/>
      <c r="C36" s="811"/>
      <c r="D36" s="811"/>
      <c r="E36" s="63">
        <v>0</v>
      </c>
      <c r="F36" s="63">
        <v>0</v>
      </c>
      <c r="G36" s="65">
        <v>0</v>
      </c>
    </row>
    <row r="37" spans="1:7" ht="15.75" x14ac:dyDescent="0.25">
      <c r="A37" s="811"/>
      <c r="B37" s="811"/>
      <c r="C37" s="811"/>
      <c r="D37" s="811"/>
      <c r="E37" s="63">
        <v>0</v>
      </c>
      <c r="F37" s="63">
        <v>0</v>
      </c>
      <c r="G37" s="65">
        <v>0</v>
      </c>
    </row>
    <row r="38" spans="1:7" ht="15.75" x14ac:dyDescent="0.25">
      <c r="A38" s="812"/>
      <c r="B38" s="812"/>
      <c r="C38" s="812"/>
      <c r="D38" s="812"/>
      <c r="E38" s="63">
        <v>0</v>
      </c>
      <c r="F38" s="63">
        <v>0</v>
      </c>
      <c r="G38" s="65">
        <v>0</v>
      </c>
    </row>
    <row r="39" spans="1:7" ht="15.75" x14ac:dyDescent="0.25">
      <c r="A39" s="812"/>
      <c r="B39" s="812"/>
      <c r="C39" s="812"/>
      <c r="D39" s="812"/>
      <c r="E39" s="63">
        <v>0</v>
      </c>
      <c r="F39" s="63">
        <v>0</v>
      </c>
      <c r="G39" s="65">
        <v>0</v>
      </c>
    </row>
    <row r="40" spans="1:7" ht="15.75" x14ac:dyDescent="0.25">
      <c r="A40" s="812"/>
      <c r="B40" s="812"/>
      <c r="C40" s="812"/>
      <c r="D40" s="812"/>
      <c r="E40" s="63">
        <v>0</v>
      </c>
      <c r="F40" s="63">
        <v>0</v>
      </c>
      <c r="G40" s="65">
        <v>0</v>
      </c>
    </row>
    <row r="41" spans="1:7" ht="15.75" x14ac:dyDescent="0.25">
      <c r="A41" s="812"/>
      <c r="B41" s="812"/>
      <c r="C41" s="812"/>
      <c r="D41" s="812"/>
      <c r="E41" s="63">
        <v>0</v>
      </c>
      <c r="F41" s="63">
        <v>0</v>
      </c>
      <c r="G41" s="65">
        <v>0</v>
      </c>
    </row>
    <row r="42" spans="1:7" ht="15.75" x14ac:dyDescent="0.2">
      <c r="A42" s="714" t="s">
        <v>2</v>
      </c>
      <c r="B42" s="714"/>
      <c r="C42" s="714"/>
      <c r="D42" s="714"/>
      <c r="E42" s="61">
        <f>E10+E31+E32+E33+E34+E35+E36+E37+E38+E39+E40+E41</f>
        <v>0</v>
      </c>
      <c r="F42" s="61">
        <f>F10+F31+F32+F33+F34+F35+F36+F37+F38+F39+F40+F41</f>
        <v>0</v>
      </c>
      <c r="G42" s="61">
        <f>G10+G31+G32+G33+G34+G35+G36+G37+G38+G39+G40+G41</f>
        <v>0</v>
      </c>
    </row>
    <row r="43" spans="1:7" ht="15.75" x14ac:dyDescent="0.2">
      <c r="A43" s="714" t="s">
        <v>3</v>
      </c>
      <c r="B43" s="714"/>
      <c r="C43" s="714"/>
      <c r="D43" s="714"/>
      <c r="E43" s="61">
        <f>E42/1000</f>
        <v>0</v>
      </c>
      <c r="F43" s="61">
        <f>F42/1000</f>
        <v>0</v>
      </c>
      <c r="G43" s="61">
        <f>G42/1000</f>
        <v>0</v>
      </c>
    </row>
    <row r="44" spans="1:7" x14ac:dyDescent="0.2">
      <c r="A44" s="783"/>
      <c r="B44" s="783"/>
    </row>
    <row r="45" spans="1:7" ht="15.75" x14ac:dyDescent="0.25">
      <c r="A45" s="67" t="s">
        <v>4</v>
      </c>
      <c r="B45" s="67"/>
      <c r="C45" s="27"/>
      <c r="D45" s="27"/>
      <c r="E45" s="67"/>
      <c r="F45" s="709" t="s">
        <v>761</v>
      </c>
      <c r="G45" s="709"/>
    </row>
    <row r="46" spans="1:7" ht="15.75" x14ac:dyDescent="0.25">
      <c r="A46" s="67"/>
      <c r="B46" s="67"/>
      <c r="C46" s="708" t="s">
        <v>5</v>
      </c>
      <c r="D46" s="708"/>
      <c r="E46" s="67"/>
      <c r="F46" s="708" t="s">
        <v>6</v>
      </c>
      <c r="G46" s="708"/>
    </row>
    <row r="47" spans="1:7" ht="15.75" x14ac:dyDescent="0.25">
      <c r="A47" s="67"/>
      <c r="B47" s="67"/>
      <c r="C47" s="67"/>
      <c r="D47" s="67"/>
      <c r="E47" s="67"/>
      <c r="F47" s="67"/>
      <c r="G47" s="67"/>
    </row>
    <row r="48" spans="1:7" ht="15.75" x14ac:dyDescent="0.25">
      <c r="A48" s="67" t="s">
        <v>7</v>
      </c>
      <c r="B48" s="67"/>
      <c r="C48" s="27"/>
      <c r="D48" s="27"/>
      <c r="E48" s="67"/>
      <c r="F48" s="709" t="s">
        <v>797</v>
      </c>
      <c r="G48" s="709"/>
    </row>
    <row r="49" spans="1:11" ht="15.75" x14ac:dyDescent="0.25">
      <c r="A49" s="68"/>
      <c r="B49" s="68"/>
      <c r="C49" s="708" t="s">
        <v>5</v>
      </c>
      <c r="D49" s="708"/>
      <c r="E49" s="67"/>
      <c r="F49" s="708" t="s">
        <v>6</v>
      </c>
      <c r="G49" s="708"/>
      <c r="K49" s="421" t="s">
        <v>22</v>
      </c>
    </row>
  </sheetData>
  <mergeCells count="51">
    <mergeCell ref="A7:F7"/>
    <mergeCell ref="A2:G2"/>
    <mergeCell ref="A3:G3"/>
    <mergeCell ref="A4:G4"/>
    <mergeCell ref="A5:G5"/>
    <mergeCell ref="A6:G6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49"/>
  <sheetViews>
    <sheetView workbookViewId="0">
      <selection activeCell="A7" sqref="A7:F7"/>
    </sheetView>
  </sheetViews>
  <sheetFormatPr defaultRowHeight="15" x14ac:dyDescent="0.2"/>
  <cols>
    <col min="1" max="1" width="9.140625" style="70"/>
    <col min="2" max="2" width="5.85546875" style="70" customWidth="1"/>
    <col min="3" max="3" width="9.140625" style="70"/>
    <col min="4" max="4" width="34.42578125" style="70" customWidth="1"/>
    <col min="5" max="7" width="18" style="70" customWidth="1"/>
    <col min="8" max="16384" width="9.140625" style="42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x14ac:dyDescent="0.2">
      <c r="A3" s="756" t="s">
        <v>375</v>
      </c>
      <c r="B3" s="756"/>
      <c r="C3" s="756"/>
      <c r="D3" s="756"/>
      <c r="E3" s="756"/>
      <c r="F3" s="756"/>
      <c r="G3" s="756"/>
    </row>
    <row r="4" spans="1:7" ht="15.75" x14ac:dyDescent="0.2">
      <c r="A4" s="956" t="s">
        <v>458</v>
      </c>
      <c r="B4" s="956"/>
      <c r="C4" s="956"/>
      <c r="D4" s="956"/>
      <c r="E4" s="956"/>
      <c r="F4" s="956"/>
      <c r="G4" s="956"/>
    </row>
    <row r="5" spans="1:7" ht="15.75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x14ac:dyDescent="0.25">
      <c r="A7" s="718"/>
      <c r="B7" s="718"/>
      <c r="C7" s="718"/>
      <c r="D7" s="718"/>
      <c r="E7" s="718"/>
      <c r="F7" s="718"/>
    </row>
    <row r="8" spans="1:7" ht="12.75" customHeight="1" x14ac:dyDescent="0.2">
      <c r="A8" s="802" t="s">
        <v>8</v>
      </c>
      <c r="B8" s="802"/>
      <c r="C8" s="802"/>
      <c r="D8" s="802"/>
      <c r="E8" s="966" t="s">
        <v>960</v>
      </c>
      <c r="F8" s="968" t="s">
        <v>462</v>
      </c>
      <c r="G8" s="968" t="s">
        <v>463</v>
      </c>
    </row>
    <row r="9" spans="1:7" ht="39" customHeight="1" x14ac:dyDescent="0.2">
      <c r="A9" s="802"/>
      <c r="B9" s="802"/>
      <c r="C9" s="802"/>
      <c r="D9" s="802"/>
      <c r="E9" s="967"/>
      <c r="F9" s="969"/>
      <c r="G9" s="970"/>
    </row>
    <row r="10" spans="1:7" ht="15.75" x14ac:dyDescent="0.25">
      <c r="A10" s="811" t="s">
        <v>384</v>
      </c>
      <c r="B10" s="811"/>
      <c r="C10" s="811"/>
      <c r="D10" s="811"/>
      <c r="E10" s="63">
        <v>0</v>
      </c>
      <c r="F10" s="63">
        <v>0</v>
      </c>
      <c r="G10" s="65">
        <v>0</v>
      </c>
    </row>
    <row r="11" spans="1:7" ht="15.75" x14ac:dyDescent="0.25">
      <c r="A11" s="786" t="s">
        <v>385</v>
      </c>
      <c r="B11" s="787"/>
      <c r="C11" s="787"/>
      <c r="D11" s="788"/>
      <c r="E11" s="63">
        <v>0</v>
      </c>
      <c r="F11" s="63">
        <v>0</v>
      </c>
      <c r="G11" s="65">
        <v>0</v>
      </c>
    </row>
    <row r="12" spans="1:7" ht="15.75" x14ac:dyDescent="0.25">
      <c r="A12" s="786" t="s">
        <v>386</v>
      </c>
      <c r="B12" s="787"/>
      <c r="C12" s="787"/>
      <c r="D12" s="788"/>
      <c r="E12" s="63">
        <v>0</v>
      </c>
      <c r="F12" s="63">
        <v>0</v>
      </c>
      <c r="G12" s="65">
        <v>0</v>
      </c>
    </row>
    <row r="13" spans="1:7" ht="15.75" x14ac:dyDescent="0.25">
      <c r="A13" s="814"/>
      <c r="B13" s="815"/>
      <c r="C13" s="815"/>
      <c r="D13" s="816"/>
      <c r="E13" s="63">
        <v>0</v>
      </c>
      <c r="F13" s="63">
        <v>0</v>
      </c>
      <c r="G13" s="65">
        <v>0</v>
      </c>
    </row>
    <row r="14" spans="1:7" ht="15.75" x14ac:dyDescent="0.25">
      <c r="A14" s="814"/>
      <c r="B14" s="815"/>
      <c r="C14" s="815"/>
      <c r="D14" s="816"/>
      <c r="E14" s="63">
        <v>0</v>
      </c>
      <c r="F14" s="63">
        <v>0</v>
      </c>
      <c r="G14" s="65">
        <v>0</v>
      </c>
    </row>
    <row r="15" spans="1:7" ht="15.75" x14ac:dyDescent="0.25">
      <c r="A15" s="814"/>
      <c r="B15" s="815"/>
      <c r="C15" s="815"/>
      <c r="D15" s="816"/>
      <c r="E15" s="63">
        <v>0</v>
      </c>
      <c r="F15" s="63">
        <v>0</v>
      </c>
      <c r="G15" s="65">
        <v>0</v>
      </c>
    </row>
    <row r="16" spans="1:7" ht="15.75" x14ac:dyDescent="0.25">
      <c r="A16" s="814"/>
      <c r="B16" s="815"/>
      <c r="C16" s="815"/>
      <c r="D16" s="816"/>
      <c r="E16" s="63">
        <v>0</v>
      </c>
      <c r="F16" s="63">
        <v>0</v>
      </c>
      <c r="G16" s="65">
        <v>0</v>
      </c>
    </row>
    <row r="17" spans="1:7" ht="15.75" x14ac:dyDescent="0.25">
      <c r="A17" s="814"/>
      <c r="B17" s="815"/>
      <c r="C17" s="815"/>
      <c r="D17" s="816"/>
      <c r="E17" s="63">
        <v>0</v>
      </c>
      <c r="F17" s="63">
        <v>0</v>
      </c>
      <c r="G17" s="65">
        <v>0</v>
      </c>
    </row>
    <row r="18" spans="1:7" ht="15.75" x14ac:dyDescent="0.25">
      <c r="A18" s="814"/>
      <c r="B18" s="815"/>
      <c r="C18" s="815"/>
      <c r="D18" s="816"/>
      <c r="E18" s="63">
        <v>0</v>
      </c>
      <c r="F18" s="63">
        <v>0</v>
      </c>
      <c r="G18" s="65">
        <v>0</v>
      </c>
    </row>
    <row r="19" spans="1:7" ht="15.75" x14ac:dyDescent="0.25">
      <c r="A19" s="814"/>
      <c r="B19" s="815"/>
      <c r="C19" s="815"/>
      <c r="D19" s="816"/>
      <c r="E19" s="63">
        <v>0</v>
      </c>
      <c r="F19" s="63">
        <v>0</v>
      </c>
      <c r="G19" s="65">
        <v>0</v>
      </c>
    </row>
    <row r="20" spans="1:7" ht="15.75" x14ac:dyDescent="0.25">
      <c r="A20" s="814"/>
      <c r="B20" s="815"/>
      <c r="C20" s="815"/>
      <c r="D20" s="816"/>
      <c r="E20" s="63">
        <v>0</v>
      </c>
      <c r="F20" s="63">
        <v>0</v>
      </c>
      <c r="G20" s="65">
        <v>0</v>
      </c>
    </row>
    <row r="21" spans="1:7" ht="15.75" x14ac:dyDescent="0.25">
      <c r="A21" s="814"/>
      <c r="B21" s="815"/>
      <c r="C21" s="815"/>
      <c r="D21" s="816"/>
      <c r="E21" s="63">
        <v>0</v>
      </c>
      <c r="F21" s="63">
        <v>0</v>
      </c>
      <c r="G21" s="65">
        <v>0</v>
      </c>
    </row>
    <row r="22" spans="1:7" ht="15.75" x14ac:dyDescent="0.25">
      <c r="A22" s="814"/>
      <c r="B22" s="815"/>
      <c r="C22" s="815"/>
      <c r="D22" s="816"/>
      <c r="E22" s="63">
        <v>0</v>
      </c>
      <c r="F22" s="63">
        <v>0</v>
      </c>
      <c r="G22" s="65">
        <v>0</v>
      </c>
    </row>
    <row r="23" spans="1:7" ht="15.75" x14ac:dyDescent="0.25">
      <c r="A23" s="814"/>
      <c r="B23" s="815"/>
      <c r="C23" s="815"/>
      <c r="D23" s="816"/>
      <c r="E23" s="63">
        <v>0</v>
      </c>
      <c r="F23" s="63">
        <v>0</v>
      </c>
      <c r="G23" s="65">
        <v>0</v>
      </c>
    </row>
    <row r="24" spans="1:7" ht="15.75" x14ac:dyDescent="0.25">
      <c r="A24" s="814"/>
      <c r="B24" s="815"/>
      <c r="C24" s="815"/>
      <c r="D24" s="816"/>
      <c r="E24" s="63">
        <v>0</v>
      </c>
      <c r="F24" s="63">
        <v>0</v>
      </c>
      <c r="G24" s="65">
        <v>0</v>
      </c>
    </row>
    <row r="25" spans="1:7" ht="15.75" x14ac:dyDescent="0.25">
      <c r="A25" s="814"/>
      <c r="B25" s="815"/>
      <c r="C25" s="815"/>
      <c r="D25" s="816"/>
      <c r="E25" s="63">
        <v>0</v>
      </c>
      <c r="F25" s="63">
        <v>0</v>
      </c>
      <c r="G25" s="65">
        <v>0</v>
      </c>
    </row>
    <row r="26" spans="1:7" ht="15.75" x14ac:dyDescent="0.25">
      <c r="A26" s="814"/>
      <c r="B26" s="815"/>
      <c r="C26" s="815"/>
      <c r="D26" s="816"/>
      <c r="E26" s="63">
        <v>0</v>
      </c>
      <c r="F26" s="63">
        <v>0</v>
      </c>
      <c r="G26" s="65">
        <v>0</v>
      </c>
    </row>
    <row r="27" spans="1:7" ht="15.75" x14ac:dyDescent="0.25">
      <c r="A27" s="814"/>
      <c r="B27" s="815"/>
      <c r="C27" s="815"/>
      <c r="D27" s="816"/>
      <c r="E27" s="63">
        <v>0</v>
      </c>
      <c r="F27" s="63">
        <v>0</v>
      </c>
      <c r="G27" s="65">
        <v>0</v>
      </c>
    </row>
    <row r="28" spans="1:7" ht="15.75" x14ac:dyDescent="0.25">
      <c r="A28" s="814"/>
      <c r="B28" s="815"/>
      <c r="C28" s="815"/>
      <c r="D28" s="816"/>
      <c r="E28" s="63">
        <v>0</v>
      </c>
      <c r="F28" s="63">
        <v>0</v>
      </c>
      <c r="G28" s="65">
        <v>0</v>
      </c>
    </row>
    <row r="29" spans="1:7" ht="15.75" x14ac:dyDescent="0.25">
      <c r="A29" s="814"/>
      <c r="B29" s="815"/>
      <c r="C29" s="815"/>
      <c r="D29" s="816"/>
      <c r="E29" s="63">
        <v>0</v>
      </c>
      <c r="F29" s="63">
        <v>0</v>
      </c>
      <c r="G29" s="65">
        <v>0</v>
      </c>
    </row>
    <row r="30" spans="1:7" ht="15.75" x14ac:dyDescent="0.25">
      <c r="A30" s="814"/>
      <c r="B30" s="815"/>
      <c r="C30" s="815"/>
      <c r="D30" s="816"/>
      <c r="E30" s="63">
        <v>0</v>
      </c>
      <c r="F30" s="63">
        <v>0</v>
      </c>
      <c r="G30" s="65">
        <v>0</v>
      </c>
    </row>
    <row r="31" spans="1:7" ht="15.75" x14ac:dyDescent="0.25">
      <c r="A31" s="811"/>
      <c r="B31" s="811"/>
      <c r="C31" s="811"/>
      <c r="D31" s="811"/>
      <c r="E31" s="63">
        <v>0</v>
      </c>
      <c r="F31" s="63">
        <v>0</v>
      </c>
      <c r="G31" s="65">
        <v>0</v>
      </c>
    </row>
    <row r="32" spans="1:7" ht="15.75" x14ac:dyDescent="0.25">
      <c r="A32" s="811"/>
      <c r="B32" s="811"/>
      <c r="C32" s="811"/>
      <c r="D32" s="811"/>
      <c r="E32" s="63">
        <v>0</v>
      </c>
      <c r="F32" s="63">
        <v>0</v>
      </c>
      <c r="G32" s="65">
        <v>0</v>
      </c>
    </row>
    <row r="33" spans="1:7" ht="15.75" x14ac:dyDescent="0.25">
      <c r="A33" s="811"/>
      <c r="B33" s="811"/>
      <c r="C33" s="811"/>
      <c r="D33" s="811"/>
      <c r="E33" s="63">
        <v>0</v>
      </c>
      <c r="F33" s="63">
        <v>0</v>
      </c>
      <c r="G33" s="65">
        <v>0</v>
      </c>
    </row>
    <row r="34" spans="1:7" ht="15.75" x14ac:dyDescent="0.25">
      <c r="A34" s="811"/>
      <c r="B34" s="811"/>
      <c r="C34" s="811"/>
      <c r="D34" s="811"/>
      <c r="E34" s="63">
        <v>0</v>
      </c>
      <c r="F34" s="63">
        <v>0</v>
      </c>
      <c r="G34" s="65">
        <v>0</v>
      </c>
    </row>
    <row r="35" spans="1:7" ht="15.75" x14ac:dyDescent="0.25">
      <c r="A35" s="811"/>
      <c r="B35" s="811"/>
      <c r="C35" s="811"/>
      <c r="D35" s="811"/>
      <c r="E35" s="63">
        <v>0</v>
      </c>
      <c r="F35" s="63">
        <v>0</v>
      </c>
      <c r="G35" s="65">
        <v>0</v>
      </c>
    </row>
    <row r="36" spans="1:7" ht="15.75" x14ac:dyDescent="0.25">
      <c r="A36" s="811"/>
      <c r="B36" s="811"/>
      <c r="C36" s="811"/>
      <c r="D36" s="811"/>
      <c r="E36" s="63">
        <v>0</v>
      </c>
      <c r="F36" s="63">
        <v>0</v>
      </c>
      <c r="G36" s="65">
        <v>0</v>
      </c>
    </row>
    <row r="37" spans="1:7" ht="15.75" x14ac:dyDescent="0.25">
      <c r="A37" s="811"/>
      <c r="B37" s="811"/>
      <c r="C37" s="811"/>
      <c r="D37" s="811"/>
      <c r="E37" s="63">
        <v>0</v>
      </c>
      <c r="F37" s="63">
        <v>0</v>
      </c>
      <c r="G37" s="65">
        <v>0</v>
      </c>
    </row>
    <row r="38" spans="1:7" ht="15.75" x14ac:dyDescent="0.25">
      <c r="A38" s="812"/>
      <c r="B38" s="812"/>
      <c r="C38" s="812"/>
      <c r="D38" s="812"/>
      <c r="E38" s="63">
        <v>0</v>
      </c>
      <c r="F38" s="63">
        <v>0</v>
      </c>
      <c r="G38" s="65">
        <v>0</v>
      </c>
    </row>
    <row r="39" spans="1:7" ht="15.75" x14ac:dyDescent="0.25">
      <c r="A39" s="812"/>
      <c r="B39" s="812"/>
      <c r="C39" s="812"/>
      <c r="D39" s="812"/>
      <c r="E39" s="63">
        <v>0</v>
      </c>
      <c r="F39" s="63">
        <v>0</v>
      </c>
      <c r="G39" s="65">
        <v>0</v>
      </c>
    </row>
    <row r="40" spans="1:7" ht="15.75" x14ac:dyDescent="0.25">
      <c r="A40" s="812"/>
      <c r="B40" s="812"/>
      <c r="C40" s="812"/>
      <c r="D40" s="812"/>
      <c r="E40" s="63">
        <v>0</v>
      </c>
      <c r="F40" s="63">
        <v>0</v>
      </c>
      <c r="G40" s="65">
        <v>0</v>
      </c>
    </row>
    <row r="41" spans="1:7" ht="15.75" x14ac:dyDescent="0.25">
      <c r="A41" s="812"/>
      <c r="B41" s="812"/>
      <c r="C41" s="812"/>
      <c r="D41" s="812"/>
      <c r="E41" s="63">
        <v>0</v>
      </c>
      <c r="F41" s="63">
        <v>0</v>
      </c>
      <c r="G41" s="65">
        <v>0</v>
      </c>
    </row>
    <row r="42" spans="1:7" ht="15.75" x14ac:dyDescent="0.2">
      <c r="A42" s="714" t="s">
        <v>2</v>
      </c>
      <c r="B42" s="714"/>
      <c r="C42" s="714"/>
      <c r="D42" s="714"/>
      <c r="E42" s="61">
        <f>E10+E31+E32+E33+E34+E35+E36+E37+E38+E39+E40+E41</f>
        <v>0</v>
      </c>
      <c r="F42" s="61">
        <f>F10+F31+F32+F33+F34+F35+F36+F37+F38+F39+F40+F41+F11</f>
        <v>0</v>
      </c>
      <c r="G42" s="61">
        <f>G10+G31+G32+G33+G34+G35+G36+G37+G38+G39+G40+G41+G11</f>
        <v>0</v>
      </c>
    </row>
    <row r="43" spans="1:7" ht="15.75" x14ac:dyDescent="0.2">
      <c r="A43" s="714" t="s">
        <v>3</v>
      </c>
      <c r="B43" s="714"/>
      <c r="C43" s="714"/>
      <c r="D43" s="714"/>
      <c r="E43" s="61">
        <f>E42/1000</f>
        <v>0</v>
      </c>
      <c r="F43" s="61">
        <f>F42/1000</f>
        <v>0</v>
      </c>
      <c r="G43" s="61">
        <f>G42/1000</f>
        <v>0</v>
      </c>
    </row>
    <row r="44" spans="1:7" x14ac:dyDescent="0.2">
      <c r="A44" s="783"/>
      <c r="B44" s="783"/>
    </row>
    <row r="45" spans="1:7" ht="15.75" x14ac:dyDescent="0.25">
      <c r="A45" s="67" t="s">
        <v>4</v>
      </c>
      <c r="B45" s="67"/>
      <c r="C45" s="27"/>
      <c r="D45" s="27"/>
      <c r="E45" s="67"/>
      <c r="F45" s="709" t="s">
        <v>761</v>
      </c>
      <c r="G45" s="709"/>
    </row>
    <row r="46" spans="1:7" ht="15.75" x14ac:dyDescent="0.25">
      <c r="A46" s="67"/>
      <c r="B46" s="67"/>
      <c r="C46" s="708" t="s">
        <v>5</v>
      </c>
      <c r="D46" s="708"/>
      <c r="E46" s="67"/>
      <c r="F46" s="708" t="s">
        <v>6</v>
      </c>
      <c r="G46" s="708"/>
    </row>
    <row r="47" spans="1:7" ht="15.75" x14ac:dyDescent="0.25">
      <c r="A47" s="67"/>
      <c r="B47" s="67"/>
      <c r="C47" s="67"/>
      <c r="D47" s="67"/>
      <c r="E47" s="67"/>
      <c r="F47" s="67"/>
      <c r="G47" s="67"/>
    </row>
    <row r="48" spans="1:7" ht="15.75" x14ac:dyDescent="0.25">
      <c r="A48" s="67" t="s">
        <v>7</v>
      </c>
      <c r="B48" s="67"/>
      <c r="C48" s="27"/>
      <c r="D48" s="27"/>
      <c r="E48" s="67"/>
      <c r="F48" s="709" t="s">
        <v>797</v>
      </c>
      <c r="G48" s="709"/>
    </row>
    <row r="49" spans="1:11" ht="15.75" x14ac:dyDescent="0.25">
      <c r="A49" s="68"/>
      <c r="B49" s="68"/>
      <c r="C49" s="708" t="s">
        <v>5</v>
      </c>
      <c r="D49" s="708"/>
      <c r="E49" s="67"/>
      <c r="F49" s="708" t="s">
        <v>6</v>
      </c>
      <c r="G49" s="708"/>
      <c r="K49" s="421" t="s">
        <v>22</v>
      </c>
    </row>
  </sheetData>
  <mergeCells count="51">
    <mergeCell ref="A7:F7"/>
    <mergeCell ref="A2:G2"/>
    <mergeCell ref="A3:G3"/>
    <mergeCell ref="A4:G4"/>
    <mergeCell ref="A5:G5"/>
    <mergeCell ref="A6:G6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49"/>
  <sheetViews>
    <sheetView workbookViewId="0">
      <selection activeCell="G18" sqref="G18"/>
    </sheetView>
  </sheetViews>
  <sheetFormatPr defaultRowHeight="15" x14ac:dyDescent="0.2"/>
  <cols>
    <col min="1" max="1" width="9.140625" style="70"/>
    <col min="2" max="2" width="5.85546875" style="70" customWidth="1"/>
    <col min="3" max="3" width="9.140625" style="70"/>
    <col min="4" max="4" width="34.42578125" style="70" customWidth="1"/>
    <col min="5" max="7" width="18" style="70" customWidth="1"/>
    <col min="8" max="16384" width="9.140625" style="42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x14ac:dyDescent="0.2">
      <c r="A3" s="756" t="s">
        <v>369</v>
      </c>
      <c r="B3" s="756"/>
      <c r="C3" s="756"/>
      <c r="D3" s="756"/>
      <c r="E3" s="756"/>
      <c r="F3" s="756"/>
      <c r="G3" s="756"/>
    </row>
    <row r="4" spans="1:7" ht="15.75" x14ac:dyDescent="0.2">
      <c r="A4" s="956" t="s">
        <v>458</v>
      </c>
      <c r="B4" s="956"/>
      <c r="C4" s="956"/>
      <c r="D4" s="956"/>
      <c r="E4" s="956"/>
      <c r="F4" s="956"/>
      <c r="G4" s="956"/>
    </row>
    <row r="5" spans="1:7" ht="15.75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x14ac:dyDescent="0.25">
      <c r="A7" s="718"/>
      <c r="B7" s="718"/>
      <c r="C7" s="718"/>
      <c r="D7" s="718"/>
      <c r="E7" s="718"/>
      <c r="F7" s="718"/>
    </row>
    <row r="8" spans="1:7" ht="12.75" customHeight="1" x14ac:dyDescent="0.2">
      <c r="A8" s="802" t="s">
        <v>8</v>
      </c>
      <c r="B8" s="802"/>
      <c r="C8" s="802"/>
      <c r="D8" s="802"/>
      <c r="E8" s="966" t="s">
        <v>960</v>
      </c>
      <c r="F8" s="968" t="s">
        <v>462</v>
      </c>
      <c r="G8" s="968" t="s">
        <v>463</v>
      </c>
    </row>
    <row r="9" spans="1:7" ht="33" customHeight="1" x14ac:dyDescent="0.2">
      <c r="A9" s="802"/>
      <c r="B9" s="802"/>
      <c r="C9" s="802"/>
      <c r="D9" s="802"/>
      <c r="E9" s="967"/>
      <c r="F9" s="969"/>
      <c r="G9" s="970"/>
    </row>
    <row r="10" spans="1:7" ht="15.75" x14ac:dyDescent="0.25">
      <c r="A10" s="811"/>
      <c r="B10" s="811"/>
      <c r="C10" s="811"/>
      <c r="D10" s="811"/>
      <c r="E10" s="63">
        <v>0</v>
      </c>
      <c r="F10" s="63">
        <v>0</v>
      </c>
      <c r="G10" s="65">
        <v>0</v>
      </c>
    </row>
    <row r="11" spans="1:7" ht="15.75" x14ac:dyDescent="0.25">
      <c r="A11" s="814"/>
      <c r="B11" s="815"/>
      <c r="C11" s="815"/>
      <c r="D11" s="816"/>
      <c r="E11" s="63">
        <v>0</v>
      </c>
      <c r="F11" s="63">
        <v>0</v>
      </c>
      <c r="G11" s="65">
        <v>0</v>
      </c>
    </row>
    <row r="12" spans="1:7" ht="15.75" x14ac:dyDescent="0.25">
      <c r="A12" s="814"/>
      <c r="B12" s="815"/>
      <c r="C12" s="815"/>
      <c r="D12" s="816"/>
      <c r="E12" s="63">
        <v>0</v>
      </c>
      <c r="F12" s="63">
        <v>0</v>
      </c>
      <c r="G12" s="65">
        <v>0</v>
      </c>
    </row>
    <row r="13" spans="1:7" ht="15.75" x14ac:dyDescent="0.25">
      <c r="A13" s="814"/>
      <c r="B13" s="815"/>
      <c r="C13" s="815"/>
      <c r="D13" s="816"/>
      <c r="E13" s="63">
        <v>0</v>
      </c>
      <c r="F13" s="63">
        <v>0</v>
      </c>
      <c r="G13" s="65">
        <v>0</v>
      </c>
    </row>
    <row r="14" spans="1:7" ht="15.75" x14ac:dyDescent="0.25">
      <c r="A14" s="814"/>
      <c r="B14" s="815"/>
      <c r="C14" s="815"/>
      <c r="D14" s="816"/>
      <c r="E14" s="63">
        <v>0</v>
      </c>
      <c r="F14" s="63">
        <v>0</v>
      </c>
      <c r="G14" s="65">
        <v>0</v>
      </c>
    </row>
    <row r="15" spans="1:7" ht="15.75" x14ac:dyDescent="0.25">
      <c r="A15" s="814"/>
      <c r="B15" s="815"/>
      <c r="C15" s="815"/>
      <c r="D15" s="816"/>
      <c r="E15" s="63">
        <v>0</v>
      </c>
      <c r="F15" s="63">
        <v>0</v>
      </c>
      <c r="G15" s="65">
        <v>0</v>
      </c>
    </row>
    <row r="16" spans="1:7" ht="15.75" x14ac:dyDescent="0.25">
      <c r="A16" s="814"/>
      <c r="B16" s="815"/>
      <c r="C16" s="815"/>
      <c r="D16" s="816"/>
      <c r="E16" s="63">
        <v>0</v>
      </c>
      <c r="F16" s="63">
        <v>0</v>
      </c>
      <c r="G16" s="65">
        <v>0</v>
      </c>
    </row>
    <row r="17" spans="1:7" ht="15.75" x14ac:dyDescent="0.25">
      <c r="A17" s="814"/>
      <c r="B17" s="815"/>
      <c r="C17" s="815"/>
      <c r="D17" s="816"/>
      <c r="E17" s="63">
        <v>0</v>
      </c>
      <c r="F17" s="63">
        <v>0</v>
      </c>
      <c r="G17" s="65">
        <v>0</v>
      </c>
    </row>
    <row r="18" spans="1:7" ht="15.75" x14ac:dyDescent="0.25">
      <c r="A18" s="814"/>
      <c r="B18" s="815"/>
      <c r="C18" s="815"/>
      <c r="D18" s="816"/>
      <c r="E18" s="63">
        <v>0</v>
      </c>
      <c r="F18" s="63">
        <v>0</v>
      </c>
      <c r="G18" s="65">
        <v>0</v>
      </c>
    </row>
    <row r="19" spans="1:7" ht="15.75" x14ac:dyDescent="0.25">
      <c r="A19" s="814"/>
      <c r="B19" s="815"/>
      <c r="C19" s="815"/>
      <c r="D19" s="816"/>
      <c r="E19" s="63">
        <v>0</v>
      </c>
      <c r="F19" s="63">
        <v>0</v>
      </c>
      <c r="G19" s="65">
        <v>0</v>
      </c>
    </row>
    <row r="20" spans="1:7" ht="15.75" x14ac:dyDescent="0.25">
      <c r="A20" s="814"/>
      <c r="B20" s="815"/>
      <c r="C20" s="815"/>
      <c r="D20" s="816"/>
      <c r="E20" s="63">
        <v>0</v>
      </c>
      <c r="F20" s="63">
        <v>0</v>
      </c>
      <c r="G20" s="65">
        <v>0</v>
      </c>
    </row>
    <row r="21" spans="1:7" ht="15.75" x14ac:dyDescent="0.25">
      <c r="A21" s="814"/>
      <c r="B21" s="815"/>
      <c r="C21" s="815"/>
      <c r="D21" s="816"/>
      <c r="E21" s="63">
        <v>0</v>
      </c>
      <c r="F21" s="63">
        <v>0</v>
      </c>
      <c r="G21" s="65">
        <v>0</v>
      </c>
    </row>
    <row r="22" spans="1:7" ht="15.75" x14ac:dyDescent="0.25">
      <c r="A22" s="814"/>
      <c r="B22" s="815"/>
      <c r="C22" s="815"/>
      <c r="D22" s="816"/>
      <c r="E22" s="63">
        <v>0</v>
      </c>
      <c r="F22" s="63">
        <v>0</v>
      </c>
      <c r="G22" s="65">
        <v>0</v>
      </c>
    </row>
    <row r="23" spans="1:7" ht="15.75" x14ac:dyDescent="0.25">
      <c r="A23" s="814"/>
      <c r="B23" s="815"/>
      <c r="C23" s="815"/>
      <c r="D23" s="816"/>
      <c r="E23" s="63">
        <v>0</v>
      </c>
      <c r="F23" s="63">
        <v>0</v>
      </c>
      <c r="G23" s="65">
        <v>0</v>
      </c>
    </row>
    <row r="24" spans="1:7" ht="15.75" x14ac:dyDescent="0.25">
      <c r="A24" s="814"/>
      <c r="B24" s="815"/>
      <c r="C24" s="815"/>
      <c r="D24" s="816"/>
      <c r="E24" s="63">
        <v>0</v>
      </c>
      <c r="F24" s="63">
        <v>0</v>
      </c>
      <c r="G24" s="65">
        <v>0</v>
      </c>
    </row>
    <row r="25" spans="1:7" ht="15.75" x14ac:dyDescent="0.25">
      <c r="A25" s="814"/>
      <c r="B25" s="815"/>
      <c r="C25" s="815"/>
      <c r="D25" s="816"/>
      <c r="E25" s="63">
        <v>0</v>
      </c>
      <c r="F25" s="63">
        <v>0</v>
      </c>
      <c r="G25" s="65">
        <v>0</v>
      </c>
    </row>
    <row r="26" spans="1:7" ht="15.75" x14ac:dyDescent="0.25">
      <c r="A26" s="814"/>
      <c r="B26" s="815"/>
      <c r="C26" s="815"/>
      <c r="D26" s="816"/>
      <c r="E26" s="63">
        <v>0</v>
      </c>
      <c r="F26" s="63">
        <v>0</v>
      </c>
      <c r="G26" s="65">
        <v>0</v>
      </c>
    </row>
    <row r="27" spans="1:7" ht="15.75" x14ac:dyDescent="0.25">
      <c r="A27" s="814"/>
      <c r="B27" s="815"/>
      <c r="C27" s="815"/>
      <c r="D27" s="816"/>
      <c r="E27" s="63">
        <v>0</v>
      </c>
      <c r="F27" s="63">
        <v>0</v>
      </c>
      <c r="G27" s="65">
        <v>0</v>
      </c>
    </row>
    <row r="28" spans="1:7" ht="15.75" x14ac:dyDescent="0.25">
      <c r="A28" s="814"/>
      <c r="B28" s="815"/>
      <c r="C28" s="815"/>
      <c r="D28" s="816"/>
      <c r="E28" s="63">
        <v>0</v>
      </c>
      <c r="F28" s="63">
        <v>0</v>
      </c>
      <c r="G28" s="65">
        <v>0</v>
      </c>
    </row>
    <row r="29" spans="1:7" ht="15.75" x14ac:dyDescent="0.25">
      <c r="A29" s="814"/>
      <c r="B29" s="815"/>
      <c r="C29" s="815"/>
      <c r="D29" s="816"/>
      <c r="E29" s="63">
        <v>0</v>
      </c>
      <c r="F29" s="63">
        <v>0</v>
      </c>
      <c r="G29" s="65">
        <v>0</v>
      </c>
    </row>
    <row r="30" spans="1:7" ht="15.75" x14ac:dyDescent="0.25">
      <c r="A30" s="814"/>
      <c r="B30" s="815"/>
      <c r="C30" s="815"/>
      <c r="D30" s="816"/>
      <c r="E30" s="63">
        <v>0</v>
      </c>
      <c r="F30" s="63">
        <v>0</v>
      </c>
      <c r="G30" s="65">
        <v>0</v>
      </c>
    </row>
    <row r="31" spans="1:7" ht="15.75" x14ac:dyDescent="0.25">
      <c r="A31" s="811"/>
      <c r="B31" s="811"/>
      <c r="C31" s="811"/>
      <c r="D31" s="811"/>
      <c r="E31" s="63">
        <v>0</v>
      </c>
      <c r="F31" s="63">
        <v>0</v>
      </c>
      <c r="G31" s="65">
        <v>0</v>
      </c>
    </row>
    <row r="32" spans="1:7" ht="15.75" x14ac:dyDescent="0.25">
      <c r="A32" s="811"/>
      <c r="B32" s="811"/>
      <c r="C32" s="811"/>
      <c r="D32" s="811"/>
      <c r="E32" s="63">
        <v>0</v>
      </c>
      <c r="F32" s="63">
        <v>0</v>
      </c>
      <c r="G32" s="65">
        <v>0</v>
      </c>
    </row>
    <row r="33" spans="1:7" ht="15.75" x14ac:dyDescent="0.25">
      <c r="A33" s="811"/>
      <c r="B33" s="811"/>
      <c r="C33" s="811"/>
      <c r="D33" s="811"/>
      <c r="E33" s="63">
        <v>0</v>
      </c>
      <c r="F33" s="63">
        <v>0</v>
      </c>
      <c r="G33" s="65">
        <v>0</v>
      </c>
    </row>
    <row r="34" spans="1:7" ht="15.75" x14ac:dyDescent="0.25">
      <c r="A34" s="811"/>
      <c r="B34" s="811"/>
      <c r="C34" s="811"/>
      <c r="D34" s="811"/>
      <c r="E34" s="63">
        <v>0</v>
      </c>
      <c r="F34" s="63">
        <v>0</v>
      </c>
      <c r="G34" s="65">
        <v>0</v>
      </c>
    </row>
    <row r="35" spans="1:7" ht="15.75" x14ac:dyDescent="0.25">
      <c r="A35" s="811"/>
      <c r="B35" s="811"/>
      <c r="C35" s="811"/>
      <c r="D35" s="811"/>
      <c r="E35" s="63">
        <v>0</v>
      </c>
      <c r="F35" s="63">
        <v>0</v>
      </c>
      <c r="G35" s="65">
        <v>0</v>
      </c>
    </row>
    <row r="36" spans="1:7" ht="15.75" x14ac:dyDescent="0.25">
      <c r="A36" s="811"/>
      <c r="B36" s="811"/>
      <c r="C36" s="811"/>
      <c r="D36" s="811"/>
      <c r="E36" s="63">
        <v>0</v>
      </c>
      <c r="F36" s="63">
        <v>0</v>
      </c>
      <c r="G36" s="65">
        <v>0</v>
      </c>
    </row>
    <row r="37" spans="1:7" ht="15.75" x14ac:dyDescent="0.25">
      <c r="A37" s="811"/>
      <c r="B37" s="811"/>
      <c r="C37" s="811"/>
      <c r="D37" s="811"/>
      <c r="E37" s="63">
        <v>0</v>
      </c>
      <c r="F37" s="63">
        <v>0</v>
      </c>
      <c r="G37" s="65">
        <v>0</v>
      </c>
    </row>
    <row r="38" spans="1:7" ht="15.75" x14ac:dyDescent="0.25">
      <c r="A38" s="812"/>
      <c r="B38" s="812"/>
      <c r="C38" s="812"/>
      <c r="D38" s="812"/>
      <c r="E38" s="63">
        <v>0</v>
      </c>
      <c r="F38" s="63">
        <v>0</v>
      </c>
      <c r="G38" s="65">
        <v>0</v>
      </c>
    </row>
    <row r="39" spans="1:7" ht="15.75" x14ac:dyDescent="0.25">
      <c r="A39" s="812"/>
      <c r="B39" s="812"/>
      <c r="C39" s="812"/>
      <c r="D39" s="812"/>
      <c r="E39" s="63">
        <v>0</v>
      </c>
      <c r="F39" s="63">
        <v>0</v>
      </c>
      <c r="G39" s="65">
        <v>0</v>
      </c>
    </row>
    <row r="40" spans="1:7" ht="15.75" x14ac:dyDescent="0.25">
      <c r="A40" s="812"/>
      <c r="B40" s="812"/>
      <c r="C40" s="812"/>
      <c r="D40" s="812"/>
      <c r="E40" s="63">
        <v>0</v>
      </c>
      <c r="F40" s="63">
        <v>0</v>
      </c>
      <c r="G40" s="65">
        <v>0</v>
      </c>
    </row>
    <row r="41" spans="1:7" ht="15.75" x14ac:dyDescent="0.25">
      <c r="A41" s="812"/>
      <c r="B41" s="812"/>
      <c r="C41" s="812"/>
      <c r="D41" s="812"/>
      <c r="E41" s="63">
        <v>0</v>
      </c>
      <c r="F41" s="63">
        <v>0</v>
      </c>
      <c r="G41" s="65">
        <v>0</v>
      </c>
    </row>
    <row r="42" spans="1:7" ht="15.75" x14ac:dyDescent="0.2">
      <c r="A42" s="714" t="s">
        <v>2</v>
      </c>
      <c r="B42" s="714"/>
      <c r="C42" s="714"/>
      <c r="D42" s="714"/>
      <c r="E42" s="61">
        <f>E10+E31+E32+E33+E34+E35+E36+E37+E38+E39+E40+E41</f>
        <v>0</v>
      </c>
      <c r="F42" s="61">
        <f>F10+F31+F32+F33+F34+F35+F36+F37+F38+F39+F40+F41</f>
        <v>0</v>
      </c>
      <c r="G42" s="61">
        <f>G10+G31+G32+G33+G34+G35+G36+G37+G38+G39+G40+G41</f>
        <v>0</v>
      </c>
    </row>
    <row r="43" spans="1:7" ht="15.75" x14ac:dyDescent="0.2">
      <c r="A43" s="714" t="s">
        <v>3</v>
      </c>
      <c r="B43" s="714"/>
      <c r="C43" s="714"/>
      <c r="D43" s="714"/>
      <c r="E43" s="61">
        <f>E42/1000</f>
        <v>0</v>
      </c>
      <c r="F43" s="61">
        <f>F42/1000</f>
        <v>0</v>
      </c>
      <c r="G43" s="61">
        <f>G42/1000</f>
        <v>0</v>
      </c>
    </row>
    <row r="44" spans="1:7" x14ac:dyDescent="0.2">
      <c r="A44" s="783"/>
      <c r="B44" s="783"/>
    </row>
    <row r="45" spans="1:7" ht="15.75" x14ac:dyDescent="0.25">
      <c r="A45" s="67" t="s">
        <v>4</v>
      </c>
      <c r="B45" s="67"/>
      <c r="C45" s="27"/>
      <c r="D45" s="27"/>
      <c r="E45" s="67"/>
      <c r="F45" s="709" t="s">
        <v>761</v>
      </c>
      <c r="G45" s="709"/>
    </row>
    <row r="46" spans="1:7" ht="15.75" x14ac:dyDescent="0.25">
      <c r="A46" s="67"/>
      <c r="B46" s="67"/>
      <c r="C46" s="708" t="s">
        <v>5</v>
      </c>
      <c r="D46" s="708"/>
      <c r="E46" s="67"/>
      <c r="F46" s="708" t="s">
        <v>6</v>
      </c>
      <c r="G46" s="708"/>
    </row>
    <row r="47" spans="1:7" ht="15.75" x14ac:dyDescent="0.25">
      <c r="A47" s="67"/>
      <c r="B47" s="67"/>
      <c r="C47" s="67"/>
      <c r="D47" s="67"/>
      <c r="E47" s="67"/>
      <c r="F47" s="67"/>
      <c r="G47" s="67"/>
    </row>
    <row r="48" spans="1:7" ht="15.75" x14ac:dyDescent="0.25">
      <c r="A48" s="67" t="s">
        <v>7</v>
      </c>
      <c r="B48" s="67"/>
      <c r="C48" s="27"/>
      <c r="D48" s="27"/>
      <c r="E48" s="67"/>
      <c r="F48" s="709" t="s">
        <v>797</v>
      </c>
      <c r="G48" s="709"/>
    </row>
    <row r="49" spans="1:11" ht="15.75" x14ac:dyDescent="0.25">
      <c r="A49" s="68"/>
      <c r="B49" s="68"/>
      <c r="C49" s="708" t="s">
        <v>5</v>
      </c>
      <c r="D49" s="708"/>
      <c r="E49" s="67"/>
      <c r="F49" s="708" t="s">
        <v>6</v>
      </c>
      <c r="G49" s="708"/>
      <c r="K49" s="421" t="s">
        <v>22</v>
      </c>
    </row>
  </sheetData>
  <mergeCells count="51">
    <mergeCell ref="A7:F7"/>
    <mergeCell ref="A2:G2"/>
    <mergeCell ref="A3:G3"/>
    <mergeCell ref="A4:G4"/>
    <mergeCell ref="A5:G5"/>
    <mergeCell ref="A6:G6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49"/>
  <sheetViews>
    <sheetView topLeftCell="A7" workbookViewId="0">
      <selection activeCell="G11" sqref="G11"/>
    </sheetView>
  </sheetViews>
  <sheetFormatPr defaultRowHeight="15" x14ac:dyDescent="0.2"/>
  <cols>
    <col min="1" max="1" width="9.140625" style="70"/>
    <col min="2" max="2" width="5.85546875" style="70" customWidth="1"/>
    <col min="3" max="3" width="9.140625" style="70"/>
    <col min="4" max="4" width="34.42578125" style="70" customWidth="1"/>
    <col min="5" max="7" width="18" style="70" customWidth="1"/>
    <col min="8" max="16384" width="9.140625" style="42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x14ac:dyDescent="0.2">
      <c r="A3" s="756" t="s">
        <v>370</v>
      </c>
      <c r="B3" s="756"/>
      <c r="C3" s="756"/>
      <c r="D3" s="756"/>
      <c r="E3" s="756"/>
      <c r="F3" s="756"/>
      <c r="G3" s="756"/>
    </row>
    <row r="4" spans="1:7" ht="15.75" x14ac:dyDescent="0.2">
      <c r="A4" s="956" t="s">
        <v>458</v>
      </c>
      <c r="B4" s="956"/>
      <c r="C4" s="956"/>
      <c r="D4" s="956"/>
      <c r="E4" s="956"/>
      <c r="F4" s="956"/>
      <c r="G4" s="956"/>
    </row>
    <row r="5" spans="1:7" ht="15.75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x14ac:dyDescent="0.25">
      <c r="A7" s="718"/>
      <c r="B7" s="718"/>
      <c r="C7" s="718"/>
      <c r="D7" s="718"/>
      <c r="E7" s="718"/>
      <c r="F7" s="718"/>
    </row>
    <row r="8" spans="1:7" ht="12.75" customHeight="1" x14ac:dyDescent="0.2">
      <c r="A8" s="802" t="s">
        <v>8</v>
      </c>
      <c r="B8" s="802"/>
      <c r="C8" s="802"/>
      <c r="D8" s="802"/>
      <c r="E8" s="966" t="s">
        <v>692</v>
      </c>
      <c r="F8" s="968" t="s">
        <v>973</v>
      </c>
      <c r="G8" s="968" t="s">
        <v>996</v>
      </c>
    </row>
    <row r="9" spans="1:7" ht="26.25" customHeight="1" x14ac:dyDescent="0.2">
      <c r="A9" s="802"/>
      <c r="B9" s="802"/>
      <c r="C9" s="802"/>
      <c r="D9" s="802"/>
      <c r="E9" s="967"/>
      <c r="F9" s="969"/>
      <c r="G9" s="970"/>
    </row>
    <row r="10" spans="1:7" ht="15.75" x14ac:dyDescent="0.25">
      <c r="A10" s="811" t="s">
        <v>959</v>
      </c>
      <c r="B10" s="811"/>
      <c r="C10" s="811"/>
      <c r="D10" s="811"/>
      <c r="E10" s="63">
        <v>0</v>
      </c>
      <c r="F10" s="63">
        <v>0</v>
      </c>
      <c r="G10" s="65">
        <v>0</v>
      </c>
    </row>
    <row r="11" spans="1:7" ht="15.75" x14ac:dyDescent="0.25">
      <c r="A11" s="814"/>
      <c r="B11" s="815"/>
      <c r="C11" s="815"/>
      <c r="D11" s="816"/>
      <c r="E11" s="63">
        <v>0</v>
      </c>
      <c r="F11" s="63">
        <v>0</v>
      </c>
      <c r="G11" s="65">
        <v>0</v>
      </c>
    </row>
    <row r="12" spans="1:7" ht="15.75" x14ac:dyDescent="0.25">
      <c r="A12" s="814"/>
      <c r="B12" s="815"/>
      <c r="C12" s="815"/>
      <c r="D12" s="816"/>
      <c r="E12" s="63">
        <v>0</v>
      </c>
      <c r="F12" s="63">
        <v>0</v>
      </c>
      <c r="G12" s="65">
        <v>0</v>
      </c>
    </row>
    <row r="13" spans="1:7" ht="15.75" x14ac:dyDescent="0.25">
      <c r="A13" s="814"/>
      <c r="B13" s="815"/>
      <c r="C13" s="815"/>
      <c r="D13" s="816"/>
      <c r="E13" s="63">
        <v>0</v>
      </c>
      <c r="F13" s="63">
        <v>0</v>
      </c>
      <c r="G13" s="65">
        <v>0</v>
      </c>
    </row>
    <row r="14" spans="1:7" ht="15.75" x14ac:dyDescent="0.25">
      <c r="A14" s="814"/>
      <c r="B14" s="815"/>
      <c r="C14" s="815"/>
      <c r="D14" s="816"/>
      <c r="E14" s="63">
        <v>0</v>
      </c>
      <c r="F14" s="63">
        <v>0</v>
      </c>
      <c r="G14" s="65">
        <v>0</v>
      </c>
    </row>
    <row r="15" spans="1:7" ht="15.75" x14ac:dyDescent="0.25">
      <c r="A15" s="814"/>
      <c r="B15" s="815"/>
      <c r="C15" s="815"/>
      <c r="D15" s="816"/>
      <c r="E15" s="63">
        <v>0</v>
      </c>
      <c r="F15" s="63">
        <v>0</v>
      </c>
      <c r="G15" s="65">
        <v>0</v>
      </c>
    </row>
    <row r="16" spans="1:7" ht="15.75" x14ac:dyDescent="0.25">
      <c r="A16" s="814"/>
      <c r="B16" s="815"/>
      <c r="C16" s="815"/>
      <c r="D16" s="816"/>
      <c r="E16" s="63">
        <v>0</v>
      </c>
      <c r="F16" s="63">
        <v>0</v>
      </c>
      <c r="G16" s="65">
        <v>0</v>
      </c>
    </row>
    <row r="17" spans="1:7" ht="15.75" x14ac:dyDescent="0.25">
      <c r="A17" s="814"/>
      <c r="B17" s="815"/>
      <c r="C17" s="815"/>
      <c r="D17" s="816"/>
      <c r="E17" s="63">
        <v>0</v>
      </c>
      <c r="F17" s="63">
        <v>0</v>
      </c>
      <c r="G17" s="65">
        <v>0</v>
      </c>
    </row>
    <row r="18" spans="1:7" ht="15.75" x14ac:dyDescent="0.25">
      <c r="A18" s="814"/>
      <c r="B18" s="815"/>
      <c r="C18" s="815"/>
      <c r="D18" s="816"/>
      <c r="E18" s="63">
        <v>0</v>
      </c>
      <c r="F18" s="63">
        <v>0</v>
      </c>
      <c r="G18" s="65">
        <v>0</v>
      </c>
    </row>
    <row r="19" spans="1:7" ht="15.75" x14ac:dyDescent="0.25">
      <c r="A19" s="814"/>
      <c r="B19" s="815"/>
      <c r="C19" s="815"/>
      <c r="D19" s="816"/>
      <c r="E19" s="63">
        <v>0</v>
      </c>
      <c r="F19" s="63">
        <v>0</v>
      </c>
      <c r="G19" s="65">
        <v>0</v>
      </c>
    </row>
    <row r="20" spans="1:7" ht="15.75" x14ac:dyDescent="0.25">
      <c r="A20" s="814"/>
      <c r="B20" s="815"/>
      <c r="C20" s="815"/>
      <c r="D20" s="816"/>
      <c r="E20" s="63">
        <v>0</v>
      </c>
      <c r="F20" s="63">
        <v>0</v>
      </c>
      <c r="G20" s="65">
        <v>0</v>
      </c>
    </row>
    <row r="21" spans="1:7" ht="15.75" x14ac:dyDescent="0.25">
      <c r="A21" s="814"/>
      <c r="B21" s="815"/>
      <c r="C21" s="815"/>
      <c r="D21" s="816"/>
      <c r="E21" s="63">
        <v>0</v>
      </c>
      <c r="F21" s="63">
        <v>0</v>
      </c>
      <c r="G21" s="65">
        <v>0</v>
      </c>
    </row>
    <row r="22" spans="1:7" ht="15.75" x14ac:dyDescent="0.25">
      <c r="A22" s="814"/>
      <c r="B22" s="815"/>
      <c r="C22" s="815"/>
      <c r="D22" s="816"/>
      <c r="E22" s="63">
        <v>0</v>
      </c>
      <c r="F22" s="63">
        <v>0</v>
      </c>
      <c r="G22" s="65">
        <v>0</v>
      </c>
    </row>
    <row r="23" spans="1:7" ht="15.75" x14ac:dyDescent="0.25">
      <c r="A23" s="814"/>
      <c r="B23" s="815"/>
      <c r="C23" s="815"/>
      <c r="D23" s="816"/>
      <c r="E23" s="63">
        <v>0</v>
      </c>
      <c r="F23" s="63">
        <v>0</v>
      </c>
      <c r="G23" s="65">
        <v>0</v>
      </c>
    </row>
    <row r="24" spans="1:7" ht="15.75" x14ac:dyDescent="0.25">
      <c r="A24" s="814"/>
      <c r="B24" s="815"/>
      <c r="C24" s="815"/>
      <c r="D24" s="816"/>
      <c r="E24" s="63">
        <v>0</v>
      </c>
      <c r="F24" s="63">
        <v>0</v>
      </c>
      <c r="G24" s="65">
        <v>0</v>
      </c>
    </row>
    <row r="25" spans="1:7" ht="15.75" x14ac:dyDescent="0.25">
      <c r="A25" s="814"/>
      <c r="B25" s="815"/>
      <c r="C25" s="815"/>
      <c r="D25" s="816"/>
      <c r="E25" s="63">
        <v>0</v>
      </c>
      <c r="F25" s="63">
        <v>0</v>
      </c>
      <c r="G25" s="65">
        <v>0</v>
      </c>
    </row>
    <row r="26" spans="1:7" ht="15.75" x14ac:dyDescent="0.25">
      <c r="A26" s="814"/>
      <c r="B26" s="815"/>
      <c r="C26" s="815"/>
      <c r="D26" s="816"/>
      <c r="E26" s="63">
        <v>0</v>
      </c>
      <c r="F26" s="63">
        <v>0</v>
      </c>
      <c r="G26" s="65">
        <v>0</v>
      </c>
    </row>
    <row r="27" spans="1:7" ht="15.75" x14ac:dyDescent="0.25">
      <c r="A27" s="814"/>
      <c r="B27" s="815"/>
      <c r="C27" s="815"/>
      <c r="D27" s="816"/>
      <c r="E27" s="63">
        <v>0</v>
      </c>
      <c r="F27" s="63">
        <v>0</v>
      </c>
      <c r="G27" s="65">
        <v>0</v>
      </c>
    </row>
    <row r="28" spans="1:7" ht="15.75" x14ac:dyDescent="0.25">
      <c r="A28" s="814"/>
      <c r="B28" s="815"/>
      <c r="C28" s="815"/>
      <c r="D28" s="816"/>
      <c r="E28" s="63">
        <v>0</v>
      </c>
      <c r="F28" s="63">
        <v>0</v>
      </c>
      <c r="G28" s="65">
        <v>0</v>
      </c>
    </row>
    <row r="29" spans="1:7" ht="15.75" x14ac:dyDescent="0.25">
      <c r="A29" s="814"/>
      <c r="B29" s="815"/>
      <c r="C29" s="815"/>
      <c r="D29" s="816"/>
      <c r="E29" s="63">
        <v>0</v>
      </c>
      <c r="F29" s="63">
        <v>0</v>
      </c>
      <c r="G29" s="65">
        <v>0</v>
      </c>
    </row>
    <row r="30" spans="1:7" ht="15.75" x14ac:dyDescent="0.25">
      <c r="A30" s="814"/>
      <c r="B30" s="815"/>
      <c r="C30" s="815"/>
      <c r="D30" s="816"/>
      <c r="E30" s="63">
        <v>0</v>
      </c>
      <c r="F30" s="63">
        <v>0</v>
      </c>
      <c r="G30" s="65">
        <v>0</v>
      </c>
    </row>
    <row r="31" spans="1:7" ht="15.75" x14ac:dyDescent="0.25">
      <c r="A31" s="811"/>
      <c r="B31" s="811"/>
      <c r="C31" s="811"/>
      <c r="D31" s="811"/>
      <c r="E31" s="63">
        <v>0</v>
      </c>
      <c r="F31" s="63">
        <v>0</v>
      </c>
      <c r="G31" s="65">
        <v>0</v>
      </c>
    </row>
    <row r="32" spans="1:7" ht="15.75" x14ac:dyDescent="0.25">
      <c r="A32" s="811"/>
      <c r="B32" s="811"/>
      <c r="C32" s="811"/>
      <c r="D32" s="811"/>
      <c r="E32" s="63">
        <v>0</v>
      </c>
      <c r="F32" s="63">
        <v>0</v>
      </c>
      <c r="G32" s="65">
        <v>0</v>
      </c>
    </row>
    <row r="33" spans="1:7" ht="15.75" x14ac:dyDescent="0.25">
      <c r="A33" s="811"/>
      <c r="B33" s="811"/>
      <c r="C33" s="811"/>
      <c r="D33" s="811"/>
      <c r="E33" s="63">
        <v>0</v>
      </c>
      <c r="F33" s="63">
        <v>0</v>
      </c>
      <c r="G33" s="65">
        <v>0</v>
      </c>
    </row>
    <row r="34" spans="1:7" ht="15.75" x14ac:dyDescent="0.25">
      <c r="A34" s="811"/>
      <c r="B34" s="811"/>
      <c r="C34" s="811"/>
      <c r="D34" s="811"/>
      <c r="E34" s="63">
        <v>0</v>
      </c>
      <c r="F34" s="63">
        <v>0</v>
      </c>
      <c r="G34" s="65">
        <v>0</v>
      </c>
    </row>
    <row r="35" spans="1:7" ht="15.75" x14ac:dyDescent="0.25">
      <c r="A35" s="811"/>
      <c r="B35" s="811"/>
      <c r="C35" s="811"/>
      <c r="D35" s="811"/>
      <c r="E35" s="63">
        <v>0</v>
      </c>
      <c r="F35" s="63">
        <v>0</v>
      </c>
      <c r="G35" s="65">
        <v>0</v>
      </c>
    </row>
    <row r="36" spans="1:7" ht="15.75" x14ac:dyDescent="0.25">
      <c r="A36" s="811"/>
      <c r="B36" s="811"/>
      <c r="C36" s="811"/>
      <c r="D36" s="811"/>
      <c r="E36" s="63">
        <v>0</v>
      </c>
      <c r="F36" s="63">
        <v>0</v>
      </c>
      <c r="G36" s="65">
        <v>0</v>
      </c>
    </row>
    <row r="37" spans="1:7" ht="15.75" x14ac:dyDescent="0.25">
      <c r="A37" s="811"/>
      <c r="B37" s="811"/>
      <c r="C37" s="811"/>
      <c r="D37" s="811"/>
      <c r="E37" s="63">
        <v>0</v>
      </c>
      <c r="F37" s="63">
        <v>0</v>
      </c>
      <c r="G37" s="65">
        <v>0</v>
      </c>
    </row>
    <row r="38" spans="1:7" ht="15.75" x14ac:dyDescent="0.25">
      <c r="A38" s="812"/>
      <c r="B38" s="812"/>
      <c r="C38" s="812"/>
      <c r="D38" s="812"/>
      <c r="E38" s="63">
        <v>0</v>
      </c>
      <c r="F38" s="63">
        <v>0</v>
      </c>
      <c r="G38" s="65">
        <v>0</v>
      </c>
    </row>
    <row r="39" spans="1:7" ht="15.75" x14ac:dyDescent="0.25">
      <c r="A39" s="812"/>
      <c r="B39" s="812"/>
      <c r="C39" s="812"/>
      <c r="D39" s="812"/>
      <c r="E39" s="63">
        <v>0</v>
      </c>
      <c r="F39" s="63">
        <v>0</v>
      </c>
      <c r="G39" s="65">
        <v>0</v>
      </c>
    </row>
    <row r="40" spans="1:7" ht="15.75" x14ac:dyDescent="0.25">
      <c r="A40" s="812"/>
      <c r="B40" s="812"/>
      <c r="C40" s="812"/>
      <c r="D40" s="812"/>
      <c r="E40" s="63">
        <v>0</v>
      </c>
      <c r="F40" s="63">
        <v>0</v>
      </c>
      <c r="G40" s="65">
        <v>0</v>
      </c>
    </row>
    <row r="41" spans="1:7" ht="15.75" x14ac:dyDescent="0.25">
      <c r="A41" s="812"/>
      <c r="B41" s="812"/>
      <c r="C41" s="812"/>
      <c r="D41" s="812"/>
      <c r="E41" s="63">
        <v>0</v>
      </c>
      <c r="F41" s="63">
        <v>0</v>
      </c>
      <c r="G41" s="65">
        <v>0</v>
      </c>
    </row>
    <row r="42" spans="1:7" ht="15.75" x14ac:dyDescent="0.2">
      <c r="A42" s="714" t="s">
        <v>2</v>
      </c>
      <c r="B42" s="714"/>
      <c r="C42" s="714"/>
      <c r="D42" s="714"/>
      <c r="E42" s="61">
        <f>E10+E31+E32+E33+E34+E35+E36+E37+E38+E39+E40+E41</f>
        <v>0</v>
      </c>
      <c r="F42" s="61">
        <f>F10+F31+F32+F33+F34+F35+F36+F37+F38+F39+F40+F41</f>
        <v>0</v>
      </c>
      <c r="G42" s="61">
        <f>G10+G31+G32+G33+G34+G35+G36+G37+G38+G39+G40+G41</f>
        <v>0</v>
      </c>
    </row>
    <row r="43" spans="1:7" ht="15.75" x14ac:dyDescent="0.2">
      <c r="A43" s="714" t="s">
        <v>3</v>
      </c>
      <c r="B43" s="714"/>
      <c r="C43" s="714"/>
      <c r="D43" s="714"/>
      <c r="E43" s="61">
        <f>E42/1000</f>
        <v>0</v>
      </c>
      <c r="F43" s="61">
        <f>F42/1000</f>
        <v>0</v>
      </c>
      <c r="G43" s="61">
        <f>G42/1000</f>
        <v>0</v>
      </c>
    </row>
    <row r="44" spans="1:7" x14ac:dyDescent="0.2">
      <c r="A44" s="783"/>
      <c r="B44" s="783"/>
    </row>
    <row r="45" spans="1:7" ht="15.75" x14ac:dyDescent="0.25">
      <c r="A45" s="67" t="s">
        <v>4</v>
      </c>
      <c r="B45" s="67"/>
      <c r="C45" s="27"/>
      <c r="D45" s="27"/>
      <c r="E45" s="67"/>
      <c r="F45" s="709" t="s">
        <v>761</v>
      </c>
      <c r="G45" s="709"/>
    </row>
    <row r="46" spans="1:7" ht="15.75" x14ac:dyDescent="0.25">
      <c r="A46" s="67"/>
      <c r="B46" s="67"/>
      <c r="C46" s="708" t="s">
        <v>5</v>
      </c>
      <c r="D46" s="708"/>
      <c r="E46" s="67"/>
      <c r="F46" s="708" t="s">
        <v>6</v>
      </c>
      <c r="G46" s="708"/>
    </row>
    <row r="47" spans="1:7" ht="15.75" x14ac:dyDescent="0.25">
      <c r="A47" s="67"/>
      <c r="B47" s="67"/>
      <c r="C47" s="67"/>
      <c r="D47" s="67"/>
      <c r="E47" s="67"/>
      <c r="F47" s="67"/>
      <c r="G47" s="67"/>
    </row>
    <row r="48" spans="1:7" ht="15.75" x14ac:dyDescent="0.25">
      <c r="A48" s="67" t="s">
        <v>7</v>
      </c>
      <c r="B48" s="67"/>
      <c r="C48" s="27"/>
      <c r="D48" s="27"/>
      <c r="E48" s="67"/>
      <c r="F48" s="709" t="s">
        <v>797</v>
      </c>
      <c r="G48" s="709"/>
    </row>
    <row r="49" spans="1:11" ht="15.75" x14ac:dyDescent="0.25">
      <c r="A49" s="68"/>
      <c r="B49" s="68"/>
      <c r="C49" s="708" t="s">
        <v>5</v>
      </c>
      <c r="D49" s="708"/>
      <c r="E49" s="67"/>
      <c r="F49" s="708" t="s">
        <v>6</v>
      </c>
      <c r="G49" s="708"/>
      <c r="K49" s="421" t="s">
        <v>22</v>
      </c>
    </row>
  </sheetData>
  <mergeCells count="51">
    <mergeCell ref="A7:F7"/>
    <mergeCell ref="A2:G2"/>
    <mergeCell ref="A3:G3"/>
    <mergeCell ref="A4:G4"/>
    <mergeCell ref="A5:G5"/>
    <mergeCell ref="A6:G6"/>
    <mergeCell ref="A17:D1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41:D41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Y84"/>
  <sheetViews>
    <sheetView view="pageBreakPreview" topLeftCell="A40" zoomScale="130" zoomScaleNormal="110" zoomScaleSheetLayoutView="130" workbookViewId="0">
      <selection activeCell="EB24" sqref="EB24:EN24"/>
    </sheetView>
  </sheetViews>
  <sheetFormatPr defaultColWidth="0.85546875" defaultRowHeight="11.25" x14ac:dyDescent="0.2"/>
  <cols>
    <col min="1" max="4" width="0.85546875" style="427"/>
    <col min="5" max="5" width="0.42578125" style="427" customWidth="1"/>
    <col min="6" max="7" width="0.85546875" style="427" hidden="1" customWidth="1"/>
    <col min="8" max="8" width="1.7109375" style="427" customWidth="1"/>
    <col min="9" max="32" width="0.85546875" style="427"/>
    <col min="33" max="33" width="1.5703125" style="427" customWidth="1"/>
    <col min="34" max="60" width="0.85546875" style="427"/>
    <col min="61" max="61" width="0.85546875" style="427" customWidth="1"/>
    <col min="62" max="64" width="0.85546875" style="427"/>
    <col min="65" max="65" width="0.85546875" style="427" customWidth="1"/>
    <col min="66" max="69" width="0.85546875" style="427"/>
    <col min="70" max="70" width="3.7109375" style="427" customWidth="1"/>
    <col min="71" max="75" width="0.85546875" style="427" hidden="1" customWidth="1"/>
    <col min="76" max="76" width="0.5703125" style="427" customWidth="1"/>
    <col min="77" max="78" width="0.85546875" style="427" hidden="1" customWidth="1"/>
    <col min="79" max="79" width="0.140625" style="427" customWidth="1"/>
    <col min="80" max="82" width="0.85546875" style="427" hidden="1" customWidth="1"/>
    <col min="83" max="83" width="0.140625" style="427" hidden="1" customWidth="1"/>
    <col min="84" max="91" width="0.85546875" style="427" hidden="1" customWidth="1"/>
    <col min="92" max="92" width="2.85546875" style="427" customWidth="1"/>
    <col min="93" max="93" width="3.42578125" style="427" customWidth="1"/>
    <col min="94" max="94" width="3.28515625" style="427" customWidth="1"/>
    <col min="95" max="95" width="2.7109375" style="427" customWidth="1"/>
    <col min="96" max="98" width="0.85546875" style="427"/>
    <col min="99" max="99" width="0.85546875" style="427" customWidth="1"/>
    <col min="100" max="115" width="0.85546875" style="427"/>
    <col min="116" max="116" width="0.42578125" style="427" customWidth="1"/>
    <col min="117" max="117" width="0.85546875" style="427" hidden="1" customWidth="1"/>
    <col min="118" max="118" width="6.7109375" style="427" customWidth="1"/>
    <col min="119" max="119" width="3.85546875" style="427" customWidth="1"/>
    <col min="120" max="138" width="0.85546875" style="427"/>
    <col min="139" max="139" width="3" style="427" customWidth="1"/>
    <col min="140" max="143" width="0.85546875" style="427"/>
    <col min="144" max="144" width="2.7109375" style="427" customWidth="1"/>
    <col min="145" max="155" width="0.85546875" style="427"/>
    <col min="156" max="156" width="3.7109375" style="427" customWidth="1"/>
    <col min="157" max="158" width="0.85546875" style="427"/>
    <col min="159" max="159" width="0.5703125" style="427" customWidth="1"/>
    <col min="160" max="160" width="0.85546875" style="427" hidden="1" customWidth="1"/>
    <col min="161" max="161" width="4.7109375" style="427" customWidth="1"/>
    <col min="162" max="168" width="0.85546875" style="427" hidden="1" customWidth="1"/>
    <col min="169" max="169" width="0.42578125" style="427" customWidth="1"/>
    <col min="170" max="171" width="0.85546875" style="427" hidden="1" customWidth="1"/>
    <col min="172" max="16384" width="0.85546875" style="427"/>
  </cols>
  <sheetData>
    <row r="1" spans="1:171" ht="27" customHeight="1" x14ac:dyDescent="0.2">
      <c r="DE1" s="577"/>
      <c r="DF1" s="577"/>
      <c r="DG1" s="577"/>
      <c r="DH1" s="577"/>
      <c r="DI1" s="577"/>
      <c r="DJ1" s="577"/>
      <c r="DK1" s="577"/>
      <c r="DL1" s="577"/>
      <c r="DM1" s="577"/>
      <c r="DN1" s="577"/>
      <c r="DO1" s="577"/>
      <c r="DP1" s="577"/>
      <c r="DQ1" s="577"/>
      <c r="DR1" s="577"/>
      <c r="DS1" s="577"/>
      <c r="DT1" s="577"/>
      <c r="DU1" s="577"/>
      <c r="DV1" s="577"/>
      <c r="DW1" s="577"/>
      <c r="DX1" s="577"/>
      <c r="DY1" s="577"/>
      <c r="DZ1" s="577"/>
      <c r="EA1" s="577"/>
      <c r="EB1" s="577"/>
      <c r="EC1" s="577"/>
      <c r="ED1" s="577"/>
      <c r="EE1" s="577"/>
      <c r="EF1" s="577"/>
      <c r="EG1" s="577"/>
      <c r="EH1" s="577"/>
      <c r="EI1" s="577"/>
      <c r="EJ1" s="577"/>
      <c r="EK1" s="577"/>
      <c r="EL1" s="577"/>
      <c r="EM1" s="577"/>
      <c r="EN1" s="577"/>
      <c r="EO1" s="577"/>
      <c r="EP1" s="577"/>
      <c r="EQ1" s="577"/>
      <c r="ER1" s="577"/>
      <c r="ES1" s="577"/>
      <c r="ET1" s="577"/>
      <c r="EU1" s="577"/>
      <c r="EV1" s="577"/>
      <c r="EW1" s="577"/>
      <c r="EX1" s="577"/>
      <c r="EY1" s="577"/>
      <c r="EZ1" s="577"/>
      <c r="FA1" s="577"/>
      <c r="FB1" s="577"/>
      <c r="FC1" s="577"/>
      <c r="FD1" s="577"/>
      <c r="FE1" s="577"/>
      <c r="FF1" s="577"/>
      <c r="FG1" s="577"/>
      <c r="FH1" s="577"/>
      <c r="FI1" s="577"/>
      <c r="FJ1" s="577"/>
      <c r="FK1" s="577"/>
      <c r="FL1" s="577"/>
      <c r="FM1" s="577"/>
      <c r="FN1" s="577"/>
      <c r="FO1" s="577"/>
    </row>
    <row r="2" spans="1:171" x14ac:dyDescent="0.2">
      <c r="DE2" s="578" t="s">
        <v>997</v>
      </c>
      <c r="DF2" s="578"/>
      <c r="DG2" s="578"/>
      <c r="DH2" s="578"/>
      <c r="DI2" s="578"/>
      <c r="DJ2" s="578"/>
      <c r="DK2" s="578"/>
      <c r="DL2" s="578"/>
      <c r="DM2" s="578"/>
      <c r="DN2" s="578"/>
      <c r="DO2" s="578"/>
      <c r="DP2" s="578"/>
      <c r="DQ2" s="578"/>
      <c r="DR2" s="578"/>
      <c r="DS2" s="578"/>
      <c r="DT2" s="578"/>
      <c r="DU2" s="578"/>
      <c r="DV2" s="578"/>
      <c r="DW2" s="578"/>
      <c r="DX2" s="578"/>
      <c r="DY2" s="578"/>
      <c r="DZ2" s="578"/>
      <c r="EA2" s="578"/>
      <c r="EB2" s="578"/>
      <c r="EC2" s="578"/>
      <c r="ED2" s="578"/>
      <c r="EE2" s="578"/>
      <c r="EF2" s="578"/>
      <c r="EG2" s="578"/>
      <c r="EH2" s="578"/>
      <c r="EI2" s="578"/>
      <c r="EJ2" s="578"/>
      <c r="EK2" s="578"/>
      <c r="EL2" s="578"/>
      <c r="EM2" s="578"/>
      <c r="EN2" s="578"/>
      <c r="EO2" s="578"/>
      <c r="EP2" s="578"/>
      <c r="EQ2" s="578"/>
      <c r="ER2" s="578"/>
      <c r="ES2" s="578"/>
      <c r="ET2" s="578"/>
      <c r="EU2" s="578"/>
      <c r="EV2" s="578"/>
      <c r="EW2" s="578"/>
      <c r="EX2" s="578"/>
      <c r="EY2" s="578"/>
      <c r="EZ2" s="578"/>
      <c r="FA2" s="578"/>
      <c r="FB2" s="578"/>
      <c r="FC2" s="578"/>
      <c r="FD2" s="578"/>
      <c r="FE2" s="578"/>
      <c r="FF2" s="578"/>
      <c r="FG2" s="578"/>
      <c r="FH2" s="578"/>
      <c r="FI2" s="578"/>
      <c r="FJ2" s="578"/>
      <c r="FK2" s="578"/>
      <c r="FL2" s="578"/>
      <c r="FM2" s="578"/>
      <c r="FN2" s="578"/>
      <c r="FO2" s="578"/>
    </row>
    <row r="3" spans="1:171" ht="6" customHeight="1" x14ac:dyDescent="0.2">
      <c r="DE3" s="578"/>
      <c r="DF3" s="578"/>
      <c r="DG3" s="578"/>
      <c r="DH3" s="578"/>
      <c r="DI3" s="578"/>
      <c r="DJ3" s="578"/>
      <c r="DK3" s="578"/>
      <c r="DL3" s="578"/>
      <c r="DM3" s="578"/>
      <c r="DN3" s="578"/>
      <c r="DO3" s="578"/>
      <c r="DP3" s="578"/>
      <c r="DQ3" s="578"/>
      <c r="DR3" s="578"/>
      <c r="DS3" s="578"/>
      <c r="DT3" s="578"/>
      <c r="DU3" s="578"/>
      <c r="DV3" s="578"/>
      <c r="DW3" s="578"/>
      <c r="DX3" s="578"/>
      <c r="DY3" s="578"/>
      <c r="DZ3" s="578"/>
      <c r="EA3" s="578"/>
      <c r="EB3" s="578"/>
      <c r="EC3" s="578"/>
      <c r="ED3" s="578"/>
      <c r="EE3" s="578"/>
      <c r="EF3" s="578"/>
      <c r="EG3" s="578"/>
      <c r="EH3" s="578"/>
      <c r="EI3" s="578"/>
      <c r="EJ3" s="578"/>
      <c r="EK3" s="578"/>
      <c r="EL3" s="578"/>
      <c r="EM3" s="578"/>
      <c r="EN3" s="578"/>
      <c r="EO3" s="578"/>
      <c r="EP3" s="578"/>
      <c r="EQ3" s="578"/>
      <c r="ER3" s="578"/>
      <c r="ES3" s="578"/>
      <c r="ET3" s="578"/>
      <c r="EU3" s="578"/>
      <c r="EV3" s="578"/>
      <c r="EW3" s="578"/>
      <c r="EX3" s="578"/>
      <c r="EY3" s="578"/>
      <c r="EZ3" s="578"/>
      <c r="FA3" s="578"/>
      <c r="FB3" s="578"/>
      <c r="FC3" s="578"/>
      <c r="FD3" s="578"/>
      <c r="FE3" s="578"/>
      <c r="FF3" s="578"/>
      <c r="FG3" s="578"/>
      <c r="FH3" s="578"/>
      <c r="FI3" s="578"/>
      <c r="FJ3" s="578"/>
      <c r="FK3" s="578"/>
      <c r="FL3" s="578"/>
      <c r="FM3" s="578"/>
      <c r="FN3" s="578"/>
      <c r="FO3" s="578"/>
    </row>
    <row r="4" spans="1:171" ht="11.25" hidden="1" customHeight="1" x14ac:dyDescent="0.2">
      <c r="DE4" s="578"/>
      <c r="DF4" s="578"/>
      <c r="DG4" s="578"/>
      <c r="DH4" s="578"/>
      <c r="DI4" s="578"/>
      <c r="DJ4" s="578"/>
      <c r="DK4" s="578"/>
      <c r="DL4" s="578"/>
      <c r="DM4" s="578"/>
      <c r="DN4" s="578"/>
      <c r="DO4" s="578"/>
      <c r="DP4" s="578"/>
      <c r="DQ4" s="578"/>
      <c r="DR4" s="578"/>
      <c r="DS4" s="578"/>
      <c r="DT4" s="578"/>
      <c r="DU4" s="578"/>
      <c r="DV4" s="578"/>
      <c r="DW4" s="578"/>
      <c r="DX4" s="578"/>
      <c r="DY4" s="578"/>
      <c r="DZ4" s="578"/>
      <c r="EA4" s="578"/>
      <c r="EB4" s="578"/>
      <c r="EC4" s="578"/>
      <c r="ED4" s="578"/>
      <c r="EE4" s="578"/>
      <c r="EF4" s="578"/>
      <c r="EG4" s="578"/>
      <c r="EH4" s="578"/>
      <c r="EI4" s="578"/>
      <c r="EJ4" s="578"/>
      <c r="EK4" s="578"/>
      <c r="EL4" s="578"/>
      <c r="EM4" s="578"/>
      <c r="EN4" s="578"/>
      <c r="EO4" s="578"/>
      <c r="EP4" s="578"/>
      <c r="EQ4" s="578"/>
      <c r="ER4" s="578"/>
      <c r="ES4" s="578"/>
      <c r="ET4" s="578"/>
      <c r="EU4" s="578"/>
      <c r="EV4" s="578"/>
      <c r="EW4" s="578"/>
      <c r="EX4" s="578"/>
      <c r="EY4" s="578"/>
      <c r="EZ4" s="578"/>
      <c r="FA4" s="578"/>
      <c r="FB4" s="578"/>
      <c r="FC4" s="578"/>
      <c r="FD4" s="578"/>
      <c r="FE4" s="578"/>
      <c r="FF4" s="578"/>
      <c r="FG4" s="578"/>
      <c r="FH4" s="578"/>
      <c r="FI4" s="578"/>
      <c r="FJ4" s="578"/>
      <c r="FK4" s="578"/>
      <c r="FL4" s="578"/>
      <c r="FM4" s="578"/>
      <c r="FN4" s="578"/>
      <c r="FO4" s="578"/>
    </row>
    <row r="5" spans="1:171" ht="34.5" hidden="1" customHeight="1" x14ac:dyDescent="0.2">
      <c r="DE5" s="578"/>
      <c r="DF5" s="578"/>
      <c r="DG5" s="578"/>
      <c r="DH5" s="578"/>
      <c r="DI5" s="578"/>
      <c r="DJ5" s="578"/>
      <c r="DK5" s="578"/>
      <c r="DL5" s="578"/>
      <c r="DM5" s="578"/>
      <c r="DN5" s="578"/>
      <c r="DO5" s="578"/>
      <c r="DP5" s="578"/>
      <c r="DQ5" s="578"/>
      <c r="DR5" s="578"/>
      <c r="DS5" s="578"/>
      <c r="DT5" s="578"/>
      <c r="DU5" s="578"/>
      <c r="DV5" s="578"/>
      <c r="DW5" s="578"/>
      <c r="DX5" s="578"/>
      <c r="DY5" s="578"/>
      <c r="DZ5" s="578"/>
      <c r="EA5" s="578"/>
      <c r="EB5" s="578"/>
      <c r="EC5" s="578"/>
      <c r="ED5" s="578"/>
      <c r="EE5" s="578"/>
      <c r="EF5" s="578"/>
      <c r="EG5" s="578"/>
      <c r="EH5" s="578"/>
      <c r="EI5" s="578"/>
      <c r="EJ5" s="578"/>
      <c r="EK5" s="578"/>
      <c r="EL5" s="578"/>
      <c r="EM5" s="578"/>
      <c r="EN5" s="578"/>
      <c r="EO5" s="578"/>
      <c r="EP5" s="578"/>
      <c r="EQ5" s="578"/>
      <c r="ER5" s="578"/>
      <c r="ES5" s="578"/>
      <c r="ET5" s="578"/>
      <c r="EU5" s="578"/>
      <c r="EV5" s="578"/>
      <c r="EW5" s="578"/>
      <c r="EX5" s="578"/>
      <c r="EY5" s="578"/>
      <c r="EZ5" s="578"/>
      <c r="FA5" s="578"/>
      <c r="FB5" s="578"/>
      <c r="FC5" s="578"/>
      <c r="FD5" s="578"/>
      <c r="FE5" s="578"/>
      <c r="FF5" s="578"/>
      <c r="FG5" s="578"/>
      <c r="FH5" s="578"/>
      <c r="FI5" s="578"/>
      <c r="FJ5" s="578"/>
      <c r="FK5" s="578"/>
      <c r="FL5" s="578"/>
      <c r="FM5" s="578"/>
      <c r="FN5" s="578"/>
      <c r="FO5" s="578"/>
    </row>
    <row r="6" spans="1:171" hidden="1" x14ac:dyDescent="0.2">
      <c r="DE6" s="578"/>
      <c r="DF6" s="578"/>
      <c r="DG6" s="578"/>
      <c r="DH6" s="578"/>
      <c r="DI6" s="578"/>
      <c r="DJ6" s="578"/>
      <c r="DK6" s="578"/>
      <c r="DL6" s="578"/>
      <c r="DM6" s="578"/>
      <c r="DN6" s="578"/>
      <c r="DO6" s="578"/>
      <c r="DP6" s="578"/>
      <c r="DQ6" s="578"/>
      <c r="DR6" s="578"/>
      <c r="DS6" s="578"/>
      <c r="DT6" s="578"/>
      <c r="DU6" s="578"/>
      <c r="DV6" s="578"/>
      <c r="DW6" s="578"/>
      <c r="DX6" s="578"/>
      <c r="DY6" s="578"/>
      <c r="DZ6" s="578"/>
      <c r="EA6" s="578"/>
      <c r="EB6" s="578"/>
      <c r="EC6" s="578"/>
      <c r="ED6" s="578"/>
      <c r="EE6" s="578"/>
      <c r="EF6" s="578"/>
      <c r="EG6" s="578"/>
      <c r="EH6" s="578"/>
      <c r="EI6" s="578"/>
      <c r="EJ6" s="578"/>
      <c r="EK6" s="578"/>
      <c r="EL6" s="578"/>
      <c r="EM6" s="578"/>
      <c r="EN6" s="578"/>
      <c r="EO6" s="578"/>
      <c r="EP6" s="578"/>
      <c r="EQ6" s="578"/>
      <c r="ER6" s="578"/>
      <c r="ES6" s="578"/>
      <c r="ET6" s="578"/>
      <c r="EU6" s="578"/>
      <c r="EV6" s="578"/>
      <c r="EW6" s="578"/>
      <c r="EX6" s="578"/>
      <c r="EY6" s="578"/>
      <c r="EZ6" s="578"/>
      <c r="FA6" s="578"/>
      <c r="FB6" s="578"/>
      <c r="FC6" s="578"/>
      <c r="FD6" s="578"/>
      <c r="FE6" s="578"/>
      <c r="FF6" s="578"/>
      <c r="FG6" s="578"/>
      <c r="FH6" s="578"/>
      <c r="FI6" s="578"/>
      <c r="FJ6" s="578"/>
      <c r="FK6" s="578"/>
      <c r="FL6" s="578"/>
      <c r="FM6" s="578"/>
      <c r="FN6" s="578"/>
      <c r="FO6" s="578"/>
    </row>
    <row r="7" spans="1:171" ht="9" customHeight="1" x14ac:dyDescent="0.2">
      <c r="DE7" s="578"/>
      <c r="DF7" s="578"/>
      <c r="DG7" s="578"/>
      <c r="DH7" s="578"/>
      <c r="DI7" s="578"/>
      <c r="DJ7" s="578"/>
      <c r="DK7" s="578"/>
      <c r="DL7" s="578"/>
      <c r="DM7" s="578"/>
      <c r="DN7" s="578"/>
      <c r="DO7" s="578"/>
      <c r="DP7" s="578"/>
      <c r="DQ7" s="578"/>
      <c r="DR7" s="578"/>
      <c r="DS7" s="578"/>
      <c r="DT7" s="578"/>
      <c r="DU7" s="578"/>
      <c r="DV7" s="578"/>
      <c r="DW7" s="578"/>
      <c r="DX7" s="578"/>
      <c r="DY7" s="578"/>
      <c r="DZ7" s="578"/>
      <c r="EA7" s="578"/>
      <c r="EB7" s="578"/>
      <c r="EC7" s="578"/>
      <c r="ED7" s="578"/>
      <c r="EE7" s="578"/>
      <c r="EF7" s="578"/>
      <c r="EG7" s="578"/>
      <c r="EH7" s="578"/>
      <c r="EI7" s="578"/>
      <c r="EJ7" s="578"/>
      <c r="EK7" s="578"/>
      <c r="EL7" s="578"/>
      <c r="EM7" s="578"/>
      <c r="EN7" s="578"/>
      <c r="EO7" s="578"/>
      <c r="EP7" s="578"/>
      <c r="EQ7" s="578"/>
      <c r="ER7" s="578"/>
      <c r="ES7" s="578"/>
      <c r="ET7" s="578"/>
      <c r="EU7" s="578"/>
      <c r="EV7" s="578"/>
      <c r="EW7" s="578"/>
      <c r="EX7" s="578"/>
      <c r="EY7" s="578"/>
      <c r="EZ7" s="578"/>
      <c r="FA7" s="578"/>
      <c r="FB7" s="578"/>
      <c r="FC7" s="578"/>
      <c r="FD7" s="578"/>
      <c r="FE7" s="578"/>
      <c r="FF7" s="578"/>
      <c r="FG7" s="578"/>
      <c r="FH7" s="578"/>
      <c r="FI7" s="578"/>
      <c r="FJ7" s="578"/>
      <c r="FK7" s="578"/>
      <c r="FL7" s="578"/>
      <c r="FM7" s="578"/>
      <c r="FN7" s="578"/>
      <c r="FO7" s="578"/>
    </row>
    <row r="8" spans="1:171" s="428" customFormat="1" ht="25.5" customHeight="1" x14ac:dyDescent="0.2">
      <c r="B8" s="579" t="s">
        <v>998</v>
      </c>
      <c r="C8" s="579"/>
      <c r="D8" s="579"/>
      <c r="E8" s="579"/>
      <c r="F8" s="579"/>
      <c r="G8" s="579"/>
      <c r="H8" s="579"/>
      <c r="I8" s="579"/>
      <c r="J8" s="579"/>
      <c r="K8" s="579"/>
      <c r="L8" s="579"/>
      <c r="M8" s="579"/>
      <c r="N8" s="579"/>
      <c r="O8" s="579"/>
      <c r="P8" s="579"/>
      <c r="Q8" s="579"/>
      <c r="R8" s="579"/>
      <c r="S8" s="579"/>
      <c r="T8" s="579"/>
      <c r="U8" s="579"/>
      <c r="V8" s="579"/>
      <c r="W8" s="579"/>
      <c r="X8" s="579"/>
      <c r="Y8" s="579"/>
      <c r="Z8" s="579"/>
      <c r="AA8" s="579"/>
      <c r="AB8" s="579"/>
      <c r="AC8" s="579"/>
      <c r="AD8" s="579"/>
      <c r="AE8" s="579"/>
      <c r="AF8" s="579"/>
      <c r="AG8" s="579"/>
      <c r="AH8" s="579"/>
      <c r="AI8" s="579"/>
      <c r="AJ8" s="579"/>
      <c r="AK8" s="579"/>
      <c r="AL8" s="579"/>
      <c r="AM8" s="579"/>
      <c r="AN8" s="579"/>
      <c r="AO8" s="579"/>
      <c r="AP8" s="579"/>
      <c r="AQ8" s="579"/>
      <c r="AR8" s="579"/>
      <c r="AS8" s="579"/>
      <c r="AT8" s="579"/>
      <c r="AU8" s="579"/>
      <c r="AV8" s="579"/>
      <c r="AW8" s="579"/>
      <c r="AX8" s="579"/>
      <c r="AY8" s="579"/>
      <c r="AZ8" s="579"/>
      <c r="BA8" s="579"/>
      <c r="BB8" s="579"/>
      <c r="BC8" s="579"/>
      <c r="BD8" s="579"/>
      <c r="BE8" s="579"/>
      <c r="BF8" s="579"/>
      <c r="BG8" s="579"/>
      <c r="BH8" s="579"/>
      <c r="BI8" s="579"/>
      <c r="BJ8" s="579"/>
      <c r="BK8" s="579"/>
      <c r="BL8" s="579"/>
      <c r="BM8" s="579"/>
      <c r="BN8" s="579"/>
      <c r="BO8" s="579"/>
      <c r="BP8" s="579"/>
      <c r="BQ8" s="579"/>
      <c r="BR8" s="579"/>
      <c r="BS8" s="579"/>
      <c r="BT8" s="579"/>
      <c r="BU8" s="579"/>
      <c r="BV8" s="579"/>
      <c r="BW8" s="579"/>
      <c r="BX8" s="579"/>
      <c r="BY8" s="579"/>
      <c r="BZ8" s="579"/>
      <c r="CA8" s="579"/>
      <c r="CB8" s="579"/>
      <c r="CC8" s="579"/>
      <c r="CD8" s="579"/>
      <c r="CE8" s="579"/>
      <c r="CF8" s="579"/>
      <c r="CG8" s="579"/>
      <c r="CH8" s="579"/>
      <c r="CI8" s="579"/>
      <c r="CJ8" s="579"/>
      <c r="CK8" s="579"/>
      <c r="CL8" s="579"/>
      <c r="CM8" s="579"/>
      <c r="CN8" s="579"/>
      <c r="CO8" s="579"/>
      <c r="CP8" s="579"/>
      <c r="CQ8" s="579"/>
      <c r="CR8" s="579"/>
      <c r="CS8" s="579"/>
      <c r="CT8" s="579"/>
      <c r="CU8" s="579"/>
      <c r="CV8" s="579"/>
      <c r="CW8" s="579"/>
      <c r="CX8" s="579"/>
      <c r="CY8" s="579"/>
      <c r="CZ8" s="579"/>
      <c r="DA8" s="579"/>
      <c r="DB8" s="579"/>
      <c r="DC8" s="579"/>
      <c r="DD8" s="579"/>
      <c r="DE8" s="579"/>
      <c r="DF8" s="579"/>
      <c r="DG8" s="579"/>
      <c r="DH8" s="579"/>
      <c r="DI8" s="579"/>
      <c r="DJ8" s="579"/>
      <c r="DK8" s="579"/>
      <c r="DL8" s="579"/>
      <c r="DM8" s="579"/>
      <c r="DN8" s="579"/>
      <c r="DO8" s="579"/>
      <c r="DP8" s="579"/>
      <c r="DQ8" s="579"/>
      <c r="DR8" s="579"/>
      <c r="DS8" s="579"/>
      <c r="DT8" s="579"/>
      <c r="DU8" s="579"/>
      <c r="DV8" s="579"/>
      <c r="DW8" s="579"/>
      <c r="DX8" s="579"/>
      <c r="DY8" s="579"/>
      <c r="DZ8" s="579"/>
      <c r="EA8" s="579"/>
      <c r="EB8" s="579"/>
      <c r="EC8" s="579"/>
      <c r="ED8" s="579"/>
      <c r="EE8" s="579"/>
      <c r="EF8" s="579"/>
      <c r="EG8" s="579"/>
      <c r="EH8" s="579"/>
      <c r="EI8" s="579"/>
      <c r="EJ8" s="579"/>
      <c r="EK8" s="579"/>
      <c r="EL8" s="579"/>
      <c r="EM8" s="579"/>
      <c r="EN8" s="579"/>
      <c r="EO8" s="579"/>
      <c r="EP8" s="579"/>
      <c r="EQ8" s="579"/>
      <c r="ER8" s="579"/>
      <c r="ES8" s="579"/>
      <c r="ET8" s="579"/>
      <c r="EU8" s="579"/>
      <c r="EV8" s="579"/>
      <c r="EW8" s="579"/>
      <c r="EX8" s="579"/>
      <c r="EY8" s="579"/>
      <c r="EZ8" s="579"/>
      <c r="FA8" s="579"/>
      <c r="FB8" s="579"/>
      <c r="FC8" s="579"/>
      <c r="FD8" s="579"/>
      <c r="FE8" s="579"/>
      <c r="FF8" s="579"/>
      <c r="FG8" s="579"/>
      <c r="FH8" s="579"/>
      <c r="FI8" s="579"/>
      <c r="FJ8" s="579"/>
      <c r="FK8" s="579"/>
      <c r="FL8" s="579"/>
      <c r="FM8" s="579"/>
    </row>
    <row r="9" spans="1:171" ht="24" customHeight="1" x14ac:dyDescent="0.2"/>
    <row r="10" spans="1:171" ht="24" customHeight="1" x14ac:dyDescent="0.2">
      <c r="A10" s="580" t="s">
        <v>265</v>
      </c>
      <c r="B10" s="580"/>
      <c r="C10" s="580"/>
      <c r="D10" s="580"/>
      <c r="E10" s="580"/>
      <c r="F10" s="580"/>
      <c r="G10" s="580"/>
      <c r="H10" s="581"/>
      <c r="I10" s="586" t="s">
        <v>43</v>
      </c>
      <c r="J10" s="586"/>
      <c r="K10" s="586"/>
      <c r="L10" s="586"/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586"/>
      <c r="AJ10" s="586"/>
      <c r="AK10" s="586"/>
      <c r="AL10" s="586"/>
      <c r="AM10" s="586"/>
      <c r="AN10" s="586"/>
      <c r="AO10" s="586"/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586"/>
      <c r="BB10" s="586"/>
      <c r="BC10" s="586"/>
      <c r="BD10" s="586"/>
      <c r="BE10" s="586"/>
      <c r="BF10" s="586"/>
      <c r="BG10" s="586"/>
      <c r="BH10" s="586"/>
      <c r="BI10" s="586"/>
      <c r="BJ10" s="586"/>
      <c r="BK10" s="586"/>
      <c r="BL10" s="586"/>
      <c r="BM10" s="586"/>
      <c r="BN10" s="586"/>
      <c r="BO10" s="586"/>
      <c r="BP10" s="586"/>
      <c r="BQ10" s="586"/>
      <c r="BR10" s="586"/>
      <c r="BS10" s="586"/>
      <c r="BT10" s="586"/>
      <c r="BU10" s="586"/>
      <c r="BV10" s="586"/>
      <c r="BW10" s="586"/>
      <c r="BX10" s="586"/>
      <c r="BY10" s="586"/>
      <c r="BZ10" s="586"/>
      <c r="CA10" s="586"/>
      <c r="CB10" s="586"/>
      <c r="CC10" s="586"/>
      <c r="CD10" s="586"/>
      <c r="CE10" s="586"/>
      <c r="CF10" s="586"/>
      <c r="CG10" s="586"/>
      <c r="CH10" s="586"/>
      <c r="CI10" s="586"/>
      <c r="CJ10" s="586"/>
      <c r="CK10" s="586"/>
      <c r="CL10" s="586"/>
      <c r="CM10" s="587"/>
      <c r="CN10" s="592" t="s">
        <v>266</v>
      </c>
      <c r="CO10" s="593"/>
      <c r="CP10" s="593"/>
      <c r="CQ10" s="593"/>
      <c r="CR10" s="593"/>
      <c r="CS10" s="593"/>
      <c r="CT10" s="593"/>
      <c r="CU10" s="594"/>
      <c r="CV10" s="601" t="s">
        <v>267</v>
      </c>
      <c r="CW10" s="602"/>
      <c r="CX10" s="602"/>
      <c r="CY10" s="602"/>
      <c r="CZ10" s="602"/>
      <c r="DA10" s="602"/>
      <c r="DB10" s="602"/>
      <c r="DC10" s="603"/>
      <c r="DD10" s="610" t="s">
        <v>999</v>
      </c>
      <c r="DE10" s="611"/>
      <c r="DF10" s="611"/>
      <c r="DG10" s="611"/>
      <c r="DH10" s="611"/>
      <c r="DI10" s="611"/>
      <c r="DJ10" s="611"/>
      <c r="DK10" s="611"/>
      <c r="DL10" s="611"/>
      <c r="DM10" s="612"/>
      <c r="DN10" s="601" t="s">
        <v>1000</v>
      </c>
      <c r="DO10" s="618" t="s">
        <v>9</v>
      </c>
      <c r="DP10" s="619"/>
      <c r="DQ10" s="619"/>
      <c r="DR10" s="619"/>
      <c r="DS10" s="619"/>
      <c r="DT10" s="619"/>
      <c r="DU10" s="619"/>
      <c r="DV10" s="619"/>
      <c r="DW10" s="619"/>
      <c r="DX10" s="619"/>
      <c r="DY10" s="619"/>
      <c r="DZ10" s="619"/>
      <c r="EA10" s="619"/>
      <c r="EB10" s="619"/>
      <c r="EC10" s="619"/>
      <c r="ED10" s="619"/>
      <c r="EE10" s="619"/>
      <c r="EF10" s="619"/>
      <c r="EG10" s="619"/>
      <c r="EH10" s="619"/>
      <c r="EI10" s="619"/>
      <c r="EJ10" s="619"/>
      <c r="EK10" s="619"/>
      <c r="EL10" s="619"/>
      <c r="EM10" s="619"/>
      <c r="EN10" s="619"/>
      <c r="EO10" s="619"/>
      <c r="EP10" s="619"/>
      <c r="EQ10" s="619"/>
      <c r="ER10" s="619"/>
      <c r="ES10" s="619"/>
      <c r="ET10" s="619"/>
      <c r="EU10" s="619"/>
      <c r="EV10" s="619"/>
      <c r="EW10" s="619"/>
      <c r="EX10" s="619"/>
      <c r="EY10" s="619"/>
      <c r="EZ10" s="619"/>
      <c r="FA10" s="619"/>
      <c r="FB10" s="619"/>
      <c r="FC10" s="619"/>
      <c r="FD10" s="619"/>
      <c r="FE10" s="619"/>
      <c r="FF10" s="619"/>
      <c r="FG10" s="619"/>
      <c r="FH10" s="619"/>
      <c r="FI10" s="619"/>
      <c r="FJ10" s="619"/>
      <c r="FK10" s="619"/>
      <c r="FL10" s="619"/>
      <c r="FM10" s="619"/>
      <c r="FN10" s="619"/>
    </row>
    <row r="11" spans="1:171" ht="24" customHeight="1" x14ac:dyDescent="0.2">
      <c r="A11" s="582"/>
      <c r="B11" s="582"/>
      <c r="C11" s="582"/>
      <c r="D11" s="582"/>
      <c r="E11" s="582"/>
      <c r="F11" s="582"/>
      <c r="G11" s="582"/>
      <c r="H11" s="583"/>
      <c r="I11" s="588"/>
      <c r="J11" s="588"/>
      <c r="K11" s="588"/>
      <c r="L11" s="588"/>
      <c r="M11" s="588"/>
      <c r="N11" s="588"/>
      <c r="O11" s="588"/>
      <c r="P11" s="588"/>
      <c r="Q11" s="588"/>
      <c r="R11" s="588"/>
      <c r="S11" s="588"/>
      <c r="T11" s="588"/>
      <c r="U11" s="588"/>
      <c r="V11" s="588"/>
      <c r="W11" s="588"/>
      <c r="X11" s="588"/>
      <c r="Y11" s="588"/>
      <c r="Z11" s="588"/>
      <c r="AA11" s="588"/>
      <c r="AB11" s="588"/>
      <c r="AC11" s="588"/>
      <c r="AD11" s="588"/>
      <c r="AE11" s="588"/>
      <c r="AF11" s="588"/>
      <c r="AG11" s="588"/>
      <c r="AH11" s="588"/>
      <c r="AI11" s="588"/>
      <c r="AJ11" s="588"/>
      <c r="AK11" s="588"/>
      <c r="AL11" s="588"/>
      <c r="AM11" s="588"/>
      <c r="AN11" s="588"/>
      <c r="AO11" s="588"/>
      <c r="AP11" s="588"/>
      <c r="AQ11" s="588"/>
      <c r="AR11" s="588"/>
      <c r="AS11" s="588"/>
      <c r="AT11" s="588"/>
      <c r="AU11" s="588"/>
      <c r="AV11" s="588"/>
      <c r="AW11" s="588"/>
      <c r="AX11" s="588"/>
      <c r="AY11" s="588"/>
      <c r="AZ11" s="588"/>
      <c r="BA11" s="588"/>
      <c r="BB11" s="588"/>
      <c r="BC11" s="588"/>
      <c r="BD11" s="588"/>
      <c r="BE11" s="588"/>
      <c r="BF11" s="588"/>
      <c r="BG11" s="588"/>
      <c r="BH11" s="588"/>
      <c r="BI11" s="588"/>
      <c r="BJ11" s="588"/>
      <c r="BK11" s="588"/>
      <c r="BL11" s="588"/>
      <c r="BM11" s="588"/>
      <c r="BN11" s="588"/>
      <c r="BO11" s="588"/>
      <c r="BP11" s="588"/>
      <c r="BQ11" s="588"/>
      <c r="BR11" s="588"/>
      <c r="BS11" s="588"/>
      <c r="BT11" s="588"/>
      <c r="BU11" s="588"/>
      <c r="BV11" s="588"/>
      <c r="BW11" s="588"/>
      <c r="BX11" s="588"/>
      <c r="BY11" s="588"/>
      <c r="BZ11" s="588"/>
      <c r="CA11" s="588"/>
      <c r="CB11" s="588"/>
      <c r="CC11" s="588"/>
      <c r="CD11" s="588"/>
      <c r="CE11" s="588"/>
      <c r="CF11" s="588"/>
      <c r="CG11" s="588"/>
      <c r="CH11" s="588"/>
      <c r="CI11" s="588"/>
      <c r="CJ11" s="588"/>
      <c r="CK11" s="588"/>
      <c r="CL11" s="588"/>
      <c r="CM11" s="589"/>
      <c r="CN11" s="595"/>
      <c r="CO11" s="596"/>
      <c r="CP11" s="596"/>
      <c r="CQ11" s="596"/>
      <c r="CR11" s="596"/>
      <c r="CS11" s="596"/>
      <c r="CT11" s="596"/>
      <c r="CU11" s="597"/>
      <c r="CV11" s="604"/>
      <c r="CW11" s="605"/>
      <c r="CX11" s="605"/>
      <c r="CY11" s="605"/>
      <c r="CZ11" s="605"/>
      <c r="DA11" s="605"/>
      <c r="DB11" s="605"/>
      <c r="DC11" s="606"/>
      <c r="DD11" s="613"/>
      <c r="DE11" s="578"/>
      <c r="DF11" s="578"/>
      <c r="DG11" s="578"/>
      <c r="DH11" s="578"/>
      <c r="DI11" s="578"/>
      <c r="DJ11" s="578"/>
      <c r="DK11" s="578"/>
      <c r="DL11" s="578"/>
      <c r="DM11" s="614"/>
      <c r="DN11" s="604"/>
      <c r="DO11" s="620" t="s">
        <v>32</v>
      </c>
      <c r="DP11" s="621"/>
      <c r="DQ11" s="621"/>
      <c r="DR11" s="621"/>
      <c r="DS11" s="621"/>
      <c r="DT11" s="621"/>
      <c r="DU11" s="622" t="s">
        <v>398</v>
      </c>
      <c r="DV11" s="622"/>
      <c r="DW11" s="622"/>
      <c r="DX11" s="623" t="s">
        <v>31</v>
      </c>
      <c r="DY11" s="623"/>
      <c r="DZ11" s="623"/>
      <c r="EA11" s="624"/>
      <c r="EB11" s="620" t="s">
        <v>32</v>
      </c>
      <c r="EC11" s="621"/>
      <c r="ED11" s="621"/>
      <c r="EE11" s="621"/>
      <c r="EF11" s="621"/>
      <c r="EG11" s="621"/>
      <c r="EH11" s="622" t="s">
        <v>430</v>
      </c>
      <c r="EI11" s="622"/>
      <c r="EJ11" s="622"/>
      <c r="EK11" s="623" t="s">
        <v>31</v>
      </c>
      <c r="EL11" s="623"/>
      <c r="EM11" s="623"/>
      <c r="EN11" s="624"/>
      <c r="EO11" s="620" t="s">
        <v>32</v>
      </c>
      <c r="EP11" s="621"/>
      <c r="EQ11" s="621"/>
      <c r="ER11" s="621"/>
      <c r="ES11" s="621"/>
      <c r="ET11" s="621"/>
      <c r="EU11" s="622" t="s">
        <v>431</v>
      </c>
      <c r="EV11" s="622"/>
      <c r="EW11" s="622"/>
      <c r="EX11" s="623" t="s">
        <v>31</v>
      </c>
      <c r="EY11" s="623"/>
      <c r="EZ11" s="623"/>
      <c r="FA11" s="624"/>
      <c r="FB11" s="625" t="s">
        <v>45</v>
      </c>
      <c r="FC11" s="580"/>
      <c r="FD11" s="580"/>
      <c r="FE11" s="580"/>
      <c r="FF11" s="580"/>
      <c r="FG11" s="580"/>
      <c r="FH11" s="580"/>
      <c r="FI11" s="580"/>
      <c r="FJ11" s="580"/>
      <c r="FK11" s="580"/>
      <c r="FL11" s="580"/>
      <c r="FM11" s="580"/>
      <c r="FN11" s="581"/>
    </row>
    <row r="12" spans="1:171" ht="57" customHeight="1" x14ac:dyDescent="0.2">
      <c r="A12" s="584"/>
      <c r="B12" s="584"/>
      <c r="C12" s="584"/>
      <c r="D12" s="584"/>
      <c r="E12" s="584"/>
      <c r="F12" s="584"/>
      <c r="G12" s="584"/>
      <c r="H12" s="585"/>
      <c r="I12" s="590"/>
      <c r="J12" s="590"/>
      <c r="K12" s="590"/>
      <c r="L12" s="590"/>
      <c r="M12" s="590"/>
      <c r="N12" s="590"/>
      <c r="O12" s="590"/>
      <c r="P12" s="590"/>
      <c r="Q12" s="590"/>
      <c r="R12" s="590"/>
      <c r="S12" s="590"/>
      <c r="T12" s="590"/>
      <c r="U12" s="590"/>
      <c r="V12" s="590"/>
      <c r="W12" s="590"/>
      <c r="X12" s="590"/>
      <c r="Y12" s="590"/>
      <c r="Z12" s="590"/>
      <c r="AA12" s="590"/>
      <c r="AB12" s="590"/>
      <c r="AC12" s="590"/>
      <c r="AD12" s="590"/>
      <c r="AE12" s="590"/>
      <c r="AF12" s="590"/>
      <c r="AG12" s="590"/>
      <c r="AH12" s="590"/>
      <c r="AI12" s="590"/>
      <c r="AJ12" s="590"/>
      <c r="AK12" s="590"/>
      <c r="AL12" s="590"/>
      <c r="AM12" s="590"/>
      <c r="AN12" s="590"/>
      <c r="AO12" s="590"/>
      <c r="AP12" s="590"/>
      <c r="AQ12" s="590"/>
      <c r="AR12" s="590"/>
      <c r="AS12" s="590"/>
      <c r="AT12" s="590"/>
      <c r="AU12" s="590"/>
      <c r="AV12" s="590"/>
      <c r="AW12" s="590"/>
      <c r="AX12" s="590"/>
      <c r="AY12" s="590"/>
      <c r="AZ12" s="590"/>
      <c r="BA12" s="590"/>
      <c r="BB12" s="590"/>
      <c r="BC12" s="590"/>
      <c r="BD12" s="590"/>
      <c r="BE12" s="590"/>
      <c r="BF12" s="590"/>
      <c r="BG12" s="590"/>
      <c r="BH12" s="590"/>
      <c r="BI12" s="590"/>
      <c r="BJ12" s="590"/>
      <c r="BK12" s="590"/>
      <c r="BL12" s="590"/>
      <c r="BM12" s="590"/>
      <c r="BN12" s="590"/>
      <c r="BO12" s="590"/>
      <c r="BP12" s="590"/>
      <c r="BQ12" s="590"/>
      <c r="BR12" s="590"/>
      <c r="BS12" s="590"/>
      <c r="BT12" s="590"/>
      <c r="BU12" s="590"/>
      <c r="BV12" s="590"/>
      <c r="BW12" s="590"/>
      <c r="BX12" s="590"/>
      <c r="BY12" s="590"/>
      <c r="BZ12" s="590"/>
      <c r="CA12" s="590"/>
      <c r="CB12" s="590"/>
      <c r="CC12" s="590"/>
      <c r="CD12" s="590"/>
      <c r="CE12" s="590"/>
      <c r="CF12" s="590"/>
      <c r="CG12" s="590"/>
      <c r="CH12" s="590"/>
      <c r="CI12" s="590"/>
      <c r="CJ12" s="590"/>
      <c r="CK12" s="590"/>
      <c r="CL12" s="590"/>
      <c r="CM12" s="591"/>
      <c r="CN12" s="598"/>
      <c r="CO12" s="599"/>
      <c r="CP12" s="599"/>
      <c r="CQ12" s="599"/>
      <c r="CR12" s="599"/>
      <c r="CS12" s="599"/>
      <c r="CT12" s="599"/>
      <c r="CU12" s="600"/>
      <c r="CV12" s="607"/>
      <c r="CW12" s="608"/>
      <c r="CX12" s="608"/>
      <c r="CY12" s="608"/>
      <c r="CZ12" s="608"/>
      <c r="DA12" s="608"/>
      <c r="DB12" s="608"/>
      <c r="DC12" s="609"/>
      <c r="DD12" s="615"/>
      <c r="DE12" s="616"/>
      <c r="DF12" s="616"/>
      <c r="DG12" s="616"/>
      <c r="DH12" s="616"/>
      <c r="DI12" s="616"/>
      <c r="DJ12" s="616"/>
      <c r="DK12" s="616"/>
      <c r="DL12" s="616"/>
      <c r="DM12" s="617"/>
      <c r="DN12" s="607"/>
      <c r="DO12" s="627" t="s">
        <v>268</v>
      </c>
      <c r="DP12" s="628"/>
      <c r="DQ12" s="628"/>
      <c r="DR12" s="628"/>
      <c r="DS12" s="628"/>
      <c r="DT12" s="628"/>
      <c r="DU12" s="628"/>
      <c r="DV12" s="628"/>
      <c r="DW12" s="628"/>
      <c r="DX12" s="628"/>
      <c r="DY12" s="628"/>
      <c r="DZ12" s="628"/>
      <c r="EA12" s="629"/>
      <c r="EB12" s="566" t="s">
        <v>269</v>
      </c>
      <c r="EC12" s="567"/>
      <c r="ED12" s="567"/>
      <c r="EE12" s="567"/>
      <c r="EF12" s="567"/>
      <c r="EG12" s="567"/>
      <c r="EH12" s="567"/>
      <c r="EI12" s="567"/>
      <c r="EJ12" s="567"/>
      <c r="EK12" s="567"/>
      <c r="EL12" s="567"/>
      <c r="EM12" s="567"/>
      <c r="EN12" s="568"/>
      <c r="EO12" s="566" t="s">
        <v>270</v>
      </c>
      <c r="EP12" s="567"/>
      <c r="EQ12" s="567"/>
      <c r="ER12" s="567"/>
      <c r="ES12" s="567"/>
      <c r="ET12" s="567"/>
      <c r="EU12" s="567"/>
      <c r="EV12" s="567"/>
      <c r="EW12" s="567"/>
      <c r="EX12" s="567"/>
      <c r="EY12" s="567"/>
      <c r="EZ12" s="567"/>
      <c r="FA12" s="568"/>
      <c r="FB12" s="626"/>
      <c r="FC12" s="584"/>
      <c r="FD12" s="584"/>
      <c r="FE12" s="584"/>
      <c r="FF12" s="584"/>
      <c r="FG12" s="584"/>
      <c r="FH12" s="584"/>
      <c r="FI12" s="584"/>
      <c r="FJ12" s="584"/>
      <c r="FK12" s="584"/>
      <c r="FL12" s="584"/>
      <c r="FM12" s="584"/>
      <c r="FN12" s="585"/>
    </row>
    <row r="13" spans="1:171" ht="24" customHeight="1" thickBot="1" x14ac:dyDescent="0.25">
      <c r="A13" s="569" t="s">
        <v>48</v>
      </c>
      <c r="B13" s="569"/>
      <c r="C13" s="569"/>
      <c r="D13" s="569"/>
      <c r="E13" s="569"/>
      <c r="F13" s="569"/>
      <c r="G13" s="569"/>
      <c r="H13" s="570"/>
      <c r="I13" s="569" t="s">
        <v>49</v>
      </c>
      <c r="J13" s="569"/>
      <c r="K13" s="569"/>
      <c r="L13" s="569"/>
      <c r="M13" s="569"/>
      <c r="N13" s="569"/>
      <c r="O13" s="569"/>
      <c r="P13" s="569"/>
      <c r="Q13" s="569"/>
      <c r="R13" s="569"/>
      <c r="S13" s="569"/>
      <c r="T13" s="569"/>
      <c r="U13" s="569"/>
      <c r="V13" s="569"/>
      <c r="W13" s="569"/>
      <c r="X13" s="569"/>
      <c r="Y13" s="569"/>
      <c r="Z13" s="569"/>
      <c r="AA13" s="569"/>
      <c r="AB13" s="569"/>
      <c r="AC13" s="569"/>
      <c r="AD13" s="569"/>
      <c r="AE13" s="569"/>
      <c r="AF13" s="569"/>
      <c r="AG13" s="569"/>
      <c r="AH13" s="569"/>
      <c r="AI13" s="569"/>
      <c r="AJ13" s="569"/>
      <c r="AK13" s="569"/>
      <c r="AL13" s="569"/>
      <c r="AM13" s="569"/>
      <c r="AN13" s="569"/>
      <c r="AO13" s="569"/>
      <c r="AP13" s="569"/>
      <c r="AQ13" s="569"/>
      <c r="AR13" s="569"/>
      <c r="AS13" s="569"/>
      <c r="AT13" s="569"/>
      <c r="AU13" s="569"/>
      <c r="AV13" s="569"/>
      <c r="AW13" s="569"/>
      <c r="AX13" s="569"/>
      <c r="AY13" s="569"/>
      <c r="AZ13" s="569"/>
      <c r="BA13" s="569"/>
      <c r="BB13" s="569"/>
      <c r="BC13" s="569"/>
      <c r="BD13" s="569"/>
      <c r="BE13" s="569"/>
      <c r="BF13" s="569"/>
      <c r="BG13" s="569"/>
      <c r="BH13" s="569"/>
      <c r="BI13" s="569"/>
      <c r="BJ13" s="569"/>
      <c r="BK13" s="569"/>
      <c r="BL13" s="569"/>
      <c r="BM13" s="569"/>
      <c r="BN13" s="569"/>
      <c r="BO13" s="569"/>
      <c r="BP13" s="569"/>
      <c r="BQ13" s="569"/>
      <c r="BR13" s="569"/>
      <c r="BS13" s="569"/>
      <c r="BT13" s="569"/>
      <c r="BU13" s="569"/>
      <c r="BV13" s="569"/>
      <c r="BW13" s="569"/>
      <c r="BX13" s="569"/>
      <c r="BY13" s="569"/>
      <c r="BZ13" s="569"/>
      <c r="CA13" s="569"/>
      <c r="CB13" s="569"/>
      <c r="CC13" s="569"/>
      <c r="CD13" s="569"/>
      <c r="CE13" s="569"/>
      <c r="CF13" s="569"/>
      <c r="CG13" s="569"/>
      <c r="CH13" s="569"/>
      <c r="CI13" s="569"/>
      <c r="CJ13" s="569"/>
      <c r="CK13" s="569"/>
      <c r="CL13" s="569"/>
      <c r="CM13" s="570"/>
      <c r="CN13" s="571" t="s">
        <v>50</v>
      </c>
      <c r="CO13" s="572"/>
      <c r="CP13" s="572"/>
      <c r="CQ13" s="572"/>
      <c r="CR13" s="572"/>
      <c r="CS13" s="572"/>
      <c r="CT13" s="572"/>
      <c r="CU13" s="573"/>
      <c r="CV13" s="546" t="s">
        <v>51</v>
      </c>
      <c r="CW13" s="547"/>
      <c r="CX13" s="547"/>
      <c r="CY13" s="547"/>
      <c r="CZ13" s="547"/>
      <c r="DA13" s="547"/>
      <c r="DB13" s="547"/>
      <c r="DC13" s="548"/>
      <c r="DD13" s="571" t="s">
        <v>1001</v>
      </c>
      <c r="DE13" s="572"/>
      <c r="DF13" s="572"/>
      <c r="DG13" s="572"/>
      <c r="DH13" s="572"/>
      <c r="DI13" s="572"/>
      <c r="DJ13" s="572"/>
      <c r="DK13" s="572"/>
      <c r="DL13" s="572"/>
      <c r="DM13" s="573"/>
      <c r="DN13" s="429" t="s">
        <v>1002</v>
      </c>
      <c r="DO13" s="571" t="s">
        <v>52</v>
      </c>
      <c r="DP13" s="572"/>
      <c r="DQ13" s="572"/>
      <c r="DR13" s="572"/>
      <c r="DS13" s="572"/>
      <c r="DT13" s="572"/>
      <c r="DU13" s="572"/>
      <c r="DV13" s="572"/>
      <c r="DW13" s="572"/>
      <c r="DX13" s="572"/>
      <c r="DY13" s="572"/>
      <c r="DZ13" s="572"/>
      <c r="EA13" s="573"/>
      <c r="EB13" s="571" t="s">
        <v>53</v>
      </c>
      <c r="EC13" s="572"/>
      <c r="ED13" s="572"/>
      <c r="EE13" s="572"/>
      <c r="EF13" s="572"/>
      <c r="EG13" s="572"/>
      <c r="EH13" s="572"/>
      <c r="EI13" s="572"/>
      <c r="EJ13" s="572"/>
      <c r="EK13" s="572"/>
      <c r="EL13" s="572"/>
      <c r="EM13" s="572"/>
      <c r="EN13" s="573"/>
      <c r="EO13" s="571" t="s">
        <v>54</v>
      </c>
      <c r="EP13" s="572"/>
      <c r="EQ13" s="572"/>
      <c r="ER13" s="572"/>
      <c r="ES13" s="572"/>
      <c r="ET13" s="572"/>
      <c r="EU13" s="572"/>
      <c r="EV13" s="572"/>
      <c r="EW13" s="572"/>
      <c r="EX13" s="572"/>
      <c r="EY13" s="572"/>
      <c r="EZ13" s="572"/>
      <c r="FA13" s="573"/>
      <c r="FB13" s="546" t="s">
        <v>55</v>
      </c>
      <c r="FC13" s="547"/>
      <c r="FD13" s="547"/>
      <c r="FE13" s="547"/>
      <c r="FF13" s="547"/>
      <c r="FG13" s="547"/>
      <c r="FH13" s="547"/>
      <c r="FI13" s="547"/>
      <c r="FJ13" s="547"/>
      <c r="FK13" s="547"/>
      <c r="FL13" s="547"/>
      <c r="FM13" s="547"/>
      <c r="FN13" s="548"/>
    </row>
    <row r="14" spans="1:171" ht="19.5" customHeight="1" x14ac:dyDescent="0.2">
      <c r="A14" s="554">
        <v>1</v>
      </c>
      <c r="B14" s="554"/>
      <c r="C14" s="554"/>
      <c r="D14" s="554"/>
      <c r="E14" s="554"/>
      <c r="F14" s="554"/>
      <c r="G14" s="554"/>
      <c r="H14" s="555"/>
      <c r="I14" s="556" t="s">
        <v>1003</v>
      </c>
      <c r="J14" s="557"/>
      <c r="K14" s="557"/>
      <c r="L14" s="557"/>
      <c r="M14" s="557"/>
      <c r="N14" s="557"/>
      <c r="O14" s="557"/>
      <c r="P14" s="557"/>
      <c r="Q14" s="557"/>
      <c r="R14" s="557"/>
      <c r="S14" s="557"/>
      <c r="T14" s="557"/>
      <c r="U14" s="557"/>
      <c r="V14" s="557"/>
      <c r="W14" s="557"/>
      <c r="X14" s="557"/>
      <c r="Y14" s="557"/>
      <c r="Z14" s="557"/>
      <c r="AA14" s="557"/>
      <c r="AB14" s="557"/>
      <c r="AC14" s="557"/>
      <c r="AD14" s="557"/>
      <c r="AE14" s="557"/>
      <c r="AF14" s="557"/>
      <c r="AG14" s="557"/>
      <c r="AH14" s="557"/>
      <c r="AI14" s="557"/>
      <c r="AJ14" s="557"/>
      <c r="AK14" s="557"/>
      <c r="AL14" s="557"/>
      <c r="AM14" s="557"/>
      <c r="AN14" s="557"/>
      <c r="AO14" s="557"/>
      <c r="AP14" s="557"/>
      <c r="AQ14" s="557"/>
      <c r="AR14" s="557"/>
      <c r="AS14" s="557"/>
      <c r="AT14" s="557"/>
      <c r="AU14" s="557"/>
      <c r="AV14" s="557"/>
      <c r="AW14" s="557"/>
      <c r="AX14" s="557"/>
      <c r="AY14" s="557"/>
      <c r="AZ14" s="557"/>
      <c r="BA14" s="557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8" t="s">
        <v>271</v>
      </c>
      <c r="CO14" s="559"/>
      <c r="CP14" s="559"/>
      <c r="CQ14" s="559"/>
      <c r="CR14" s="559"/>
      <c r="CS14" s="559"/>
      <c r="CT14" s="559"/>
      <c r="CU14" s="560"/>
      <c r="CV14" s="564" t="s">
        <v>21</v>
      </c>
      <c r="CW14" s="559"/>
      <c r="CX14" s="559"/>
      <c r="CY14" s="559"/>
      <c r="CZ14" s="559"/>
      <c r="DA14" s="559"/>
      <c r="DB14" s="559"/>
      <c r="DC14" s="560"/>
      <c r="DD14" s="541"/>
      <c r="DE14" s="542"/>
      <c r="DF14" s="542"/>
      <c r="DG14" s="542"/>
      <c r="DH14" s="542"/>
      <c r="DI14" s="542"/>
      <c r="DJ14" s="542"/>
      <c r="DK14" s="542"/>
      <c r="DL14" s="542"/>
      <c r="DM14" s="543"/>
      <c r="DN14" s="430"/>
      <c r="DO14" s="549">
        <f>DO15+DO16+DO17+DO22</f>
        <v>12827996.84</v>
      </c>
      <c r="DP14" s="550"/>
      <c r="DQ14" s="550"/>
      <c r="DR14" s="550"/>
      <c r="DS14" s="550"/>
      <c r="DT14" s="550"/>
      <c r="DU14" s="550"/>
      <c r="DV14" s="550"/>
      <c r="DW14" s="550"/>
      <c r="DX14" s="550"/>
      <c r="DY14" s="550"/>
      <c r="DZ14" s="550"/>
      <c r="EA14" s="551"/>
      <c r="EB14" s="549">
        <f>EB15+EB16+EB17+EB22</f>
        <v>12803371.699999999</v>
      </c>
      <c r="EC14" s="550"/>
      <c r="ED14" s="550"/>
      <c r="EE14" s="550"/>
      <c r="EF14" s="550"/>
      <c r="EG14" s="550"/>
      <c r="EH14" s="550"/>
      <c r="EI14" s="550"/>
      <c r="EJ14" s="550"/>
      <c r="EK14" s="550"/>
      <c r="EL14" s="550"/>
      <c r="EM14" s="550"/>
      <c r="EN14" s="551"/>
      <c r="EO14" s="549">
        <f>EO15+EO16+EO17+EO22</f>
        <v>13116527.780000001</v>
      </c>
      <c r="EP14" s="550"/>
      <c r="EQ14" s="550"/>
      <c r="ER14" s="550"/>
      <c r="ES14" s="550"/>
      <c r="ET14" s="550"/>
      <c r="EU14" s="550"/>
      <c r="EV14" s="550"/>
      <c r="EW14" s="550"/>
      <c r="EX14" s="550"/>
      <c r="EY14" s="550"/>
      <c r="EZ14" s="550"/>
      <c r="FA14" s="551"/>
      <c r="FB14" s="574"/>
      <c r="FC14" s="575"/>
      <c r="FD14" s="575"/>
      <c r="FE14" s="575"/>
      <c r="FF14" s="575"/>
      <c r="FG14" s="575"/>
      <c r="FH14" s="575"/>
      <c r="FI14" s="575"/>
      <c r="FJ14" s="575"/>
      <c r="FK14" s="575"/>
      <c r="FL14" s="575"/>
      <c r="FM14" s="575"/>
      <c r="FN14" s="576"/>
    </row>
    <row r="15" spans="1:171" ht="106.5" customHeight="1" x14ac:dyDescent="0.2">
      <c r="A15" s="538" t="s">
        <v>272</v>
      </c>
      <c r="B15" s="538"/>
      <c r="C15" s="538"/>
      <c r="D15" s="538"/>
      <c r="E15" s="538"/>
      <c r="F15" s="538"/>
      <c r="G15" s="538"/>
      <c r="H15" s="561"/>
      <c r="I15" s="535" t="s">
        <v>1004</v>
      </c>
      <c r="J15" s="562"/>
      <c r="K15" s="562"/>
      <c r="L15" s="562"/>
      <c r="M15" s="562"/>
      <c r="N15" s="562"/>
      <c r="O15" s="562"/>
      <c r="P15" s="562"/>
      <c r="Q15" s="562"/>
      <c r="R15" s="562"/>
      <c r="S15" s="562"/>
      <c r="T15" s="562"/>
      <c r="U15" s="562"/>
      <c r="V15" s="562"/>
      <c r="W15" s="562"/>
      <c r="X15" s="562"/>
      <c r="Y15" s="562"/>
      <c r="Z15" s="562"/>
      <c r="AA15" s="562"/>
      <c r="AB15" s="562"/>
      <c r="AC15" s="562"/>
      <c r="AD15" s="562"/>
      <c r="AE15" s="562"/>
      <c r="AF15" s="562"/>
      <c r="AG15" s="562"/>
      <c r="AH15" s="562"/>
      <c r="AI15" s="562"/>
      <c r="AJ15" s="562"/>
      <c r="AK15" s="562"/>
      <c r="AL15" s="562"/>
      <c r="AM15" s="562"/>
      <c r="AN15" s="562"/>
      <c r="AO15" s="562"/>
      <c r="AP15" s="562"/>
      <c r="AQ15" s="562"/>
      <c r="AR15" s="562"/>
      <c r="AS15" s="562"/>
      <c r="AT15" s="562"/>
      <c r="AU15" s="562"/>
      <c r="AV15" s="562"/>
      <c r="AW15" s="562"/>
      <c r="AX15" s="562"/>
      <c r="AY15" s="562"/>
      <c r="AZ15" s="562"/>
      <c r="BA15" s="562"/>
      <c r="BB15" s="562"/>
      <c r="BC15" s="562"/>
      <c r="BD15" s="562"/>
      <c r="BE15" s="562"/>
      <c r="BF15" s="562"/>
      <c r="BG15" s="562"/>
      <c r="BH15" s="562"/>
      <c r="BI15" s="562"/>
      <c r="BJ15" s="562"/>
      <c r="BK15" s="562"/>
      <c r="BL15" s="562"/>
      <c r="BM15" s="562"/>
      <c r="BN15" s="562"/>
      <c r="BO15" s="562"/>
      <c r="BP15" s="562"/>
      <c r="BQ15" s="562"/>
      <c r="BR15" s="562"/>
      <c r="BS15" s="562"/>
      <c r="BT15" s="562"/>
      <c r="BU15" s="562"/>
      <c r="BV15" s="562"/>
      <c r="BW15" s="562"/>
      <c r="BX15" s="562"/>
      <c r="BY15" s="562"/>
      <c r="BZ15" s="562"/>
      <c r="CA15" s="562"/>
      <c r="CB15" s="562"/>
      <c r="CC15" s="562"/>
      <c r="CD15" s="562"/>
      <c r="CE15" s="562"/>
      <c r="CF15" s="562"/>
      <c r="CG15" s="562"/>
      <c r="CH15" s="562"/>
      <c r="CI15" s="562"/>
      <c r="CJ15" s="562"/>
      <c r="CK15" s="562"/>
      <c r="CL15" s="562"/>
      <c r="CM15" s="563"/>
      <c r="CN15" s="533" t="s">
        <v>273</v>
      </c>
      <c r="CO15" s="538"/>
      <c r="CP15" s="538"/>
      <c r="CQ15" s="538"/>
      <c r="CR15" s="538"/>
      <c r="CS15" s="538"/>
      <c r="CT15" s="538"/>
      <c r="CU15" s="561"/>
      <c r="CV15" s="540" t="s">
        <v>21</v>
      </c>
      <c r="CW15" s="538"/>
      <c r="CX15" s="538"/>
      <c r="CY15" s="538"/>
      <c r="CZ15" s="538"/>
      <c r="DA15" s="538"/>
      <c r="DB15" s="538"/>
      <c r="DC15" s="561"/>
      <c r="DD15" s="540"/>
      <c r="DE15" s="538"/>
      <c r="DF15" s="538"/>
      <c r="DG15" s="538"/>
      <c r="DH15" s="538"/>
      <c r="DI15" s="538"/>
      <c r="DJ15" s="538"/>
      <c r="DK15" s="538"/>
      <c r="DL15" s="538"/>
      <c r="DM15" s="561"/>
      <c r="DN15" s="430"/>
      <c r="DO15" s="526">
        <v>0</v>
      </c>
      <c r="DP15" s="527"/>
      <c r="DQ15" s="527"/>
      <c r="DR15" s="527"/>
      <c r="DS15" s="527"/>
      <c r="DT15" s="527"/>
      <c r="DU15" s="527"/>
      <c r="DV15" s="527"/>
      <c r="DW15" s="527"/>
      <c r="DX15" s="527"/>
      <c r="DY15" s="527"/>
      <c r="DZ15" s="527"/>
      <c r="EA15" s="528"/>
      <c r="EB15" s="526">
        <v>0</v>
      </c>
      <c r="EC15" s="527"/>
      <c r="ED15" s="527"/>
      <c r="EE15" s="527"/>
      <c r="EF15" s="527"/>
      <c r="EG15" s="527"/>
      <c r="EH15" s="527"/>
      <c r="EI15" s="527"/>
      <c r="EJ15" s="527"/>
      <c r="EK15" s="527"/>
      <c r="EL15" s="527"/>
      <c r="EM15" s="527"/>
      <c r="EN15" s="528"/>
      <c r="EO15" s="526">
        <v>0</v>
      </c>
      <c r="EP15" s="527"/>
      <c r="EQ15" s="527"/>
      <c r="ER15" s="527"/>
      <c r="ES15" s="527"/>
      <c r="ET15" s="527"/>
      <c r="EU15" s="527"/>
      <c r="EV15" s="527"/>
      <c r="EW15" s="527"/>
      <c r="EX15" s="527"/>
      <c r="EY15" s="527"/>
      <c r="EZ15" s="527"/>
      <c r="FA15" s="528"/>
      <c r="FB15" s="529"/>
      <c r="FC15" s="552"/>
      <c r="FD15" s="552"/>
      <c r="FE15" s="552"/>
      <c r="FF15" s="552"/>
      <c r="FG15" s="552"/>
      <c r="FH15" s="552"/>
      <c r="FI15" s="552"/>
      <c r="FJ15" s="552"/>
      <c r="FK15" s="552"/>
      <c r="FL15" s="552"/>
      <c r="FM15" s="552"/>
      <c r="FN15" s="553"/>
    </row>
    <row r="16" spans="1:171" ht="47.25" customHeight="1" x14ac:dyDescent="0.2">
      <c r="A16" s="538" t="s">
        <v>274</v>
      </c>
      <c r="B16" s="538"/>
      <c r="C16" s="538"/>
      <c r="D16" s="538"/>
      <c r="E16" s="538"/>
      <c r="F16" s="538"/>
      <c r="G16" s="538"/>
      <c r="H16" s="561"/>
      <c r="I16" s="535" t="s">
        <v>1005</v>
      </c>
      <c r="J16" s="565"/>
      <c r="K16" s="565"/>
      <c r="L16" s="565"/>
      <c r="M16" s="565"/>
      <c r="N16" s="565"/>
      <c r="O16" s="565"/>
      <c r="P16" s="565"/>
      <c r="Q16" s="565"/>
      <c r="R16" s="565"/>
      <c r="S16" s="565"/>
      <c r="T16" s="565"/>
      <c r="U16" s="565"/>
      <c r="V16" s="565"/>
      <c r="W16" s="565"/>
      <c r="X16" s="565"/>
      <c r="Y16" s="565"/>
      <c r="Z16" s="565"/>
      <c r="AA16" s="565"/>
      <c r="AB16" s="565"/>
      <c r="AC16" s="565"/>
      <c r="AD16" s="565"/>
      <c r="AE16" s="565"/>
      <c r="AF16" s="565"/>
      <c r="AG16" s="565"/>
      <c r="AH16" s="565"/>
      <c r="AI16" s="565"/>
      <c r="AJ16" s="565"/>
      <c r="AK16" s="565"/>
      <c r="AL16" s="565"/>
      <c r="AM16" s="565"/>
      <c r="AN16" s="565"/>
      <c r="AO16" s="565"/>
      <c r="AP16" s="565"/>
      <c r="AQ16" s="565"/>
      <c r="AR16" s="565"/>
      <c r="AS16" s="565"/>
      <c r="AT16" s="565"/>
      <c r="AU16" s="565"/>
      <c r="AV16" s="565"/>
      <c r="AW16" s="565"/>
      <c r="AX16" s="565"/>
      <c r="AY16" s="565"/>
      <c r="AZ16" s="565"/>
      <c r="BA16" s="565"/>
      <c r="BB16" s="565"/>
      <c r="BC16" s="565"/>
      <c r="BD16" s="565"/>
      <c r="BE16" s="565"/>
      <c r="BF16" s="565"/>
      <c r="BG16" s="565"/>
      <c r="BH16" s="565"/>
      <c r="BI16" s="565"/>
      <c r="BJ16" s="565"/>
      <c r="BK16" s="565"/>
      <c r="BL16" s="565"/>
      <c r="BM16" s="565"/>
      <c r="BN16" s="565"/>
      <c r="BO16" s="565"/>
      <c r="BP16" s="565"/>
      <c r="BQ16" s="565"/>
      <c r="BR16" s="565"/>
      <c r="BS16" s="565"/>
      <c r="BT16" s="565"/>
      <c r="BU16" s="565"/>
      <c r="BV16" s="565"/>
      <c r="BW16" s="565"/>
      <c r="BX16" s="565"/>
      <c r="BY16" s="565"/>
      <c r="BZ16" s="565"/>
      <c r="CA16" s="565"/>
      <c r="CB16" s="565"/>
      <c r="CC16" s="565"/>
      <c r="CD16" s="565"/>
      <c r="CE16" s="565"/>
      <c r="CF16" s="565"/>
      <c r="CG16" s="565"/>
      <c r="CH16" s="565"/>
      <c r="CI16" s="565"/>
      <c r="CJ16" s="565"/>
      <c r="CK16" s="565"/>
      <c r="CL16" s="565"/>
      <c r="CM16" s="565"/>
      <c r="CN16" s="533" t="s">
        <v>275</v>
      </c>
      <c r="CO16" s="538"/>
      <c r="CP16" s="538"/>
      <c r="CQ16" s="538"/>
      <c r="CR16" s="538"/>
      <c r="CS16" s="538"/>
      <c r="CT16" s="538"/>
      <c r="CU16" s="561"/>
      <c r="CV16" s="540" t="s">
        <v>21</v>
      </c>
      <c r="CW16" s="538"/>
      <c r="CX16" s="538"/>
      <c r="CY16" s="538"/>
      <c r="CZ16" s="538"/>
      <c r="DA16" s="538"/>
      <c r="DB16" s="538"/>
      <c r="DC16" s="561"/>
      <c r="DD16" s="540"/>
      <c r="DE16" s="538"/>
      <c r="DF16" s="538"/>
      <c r="DG16" s="538"/>
      <c r="DH16" s="538"/>
      <c r="DI16" s="538"/>
      <c r="DJ16" s="538"/>
      <c r="DK16" s="538"/>
      <c r="DL16" s="538"/>
      <c r="DM16" s="561"/>
      <c r="DN16" s="430"/>
      <c r="DO16" s="526">
        <v>0</v>
      </c>
      <c r="DP16" s="527"/>
      <c r="DQ16" s="527"/>
      <c r="DR16" s="527"/>
      <c r="DS16" s="527"/>
      <c r="DT16" s="527"/>
      <c r="DU16" s="527"/>
      <c r="DV16" s="527"/>
      <c r="DW16" s="527"/>
      <c r="DX16" s="527"/>
      <c r="DY16" s="527"/>
      <c r="DZ16" s="527"/>
      <c r="EA16" s="528"/>
      <c r="EB16" s="526">
        <v>0</v>
      </c>
      <c r="EC16" s="527"/>
      <c r="ED16" s="527"/>
      <c r="EE16" s="527"/>
      <c r="EF16" s="527"/>
      <c r="EG16" s="527"/>
      <c r="EH16" s="527"/>
      <c r="EI16" s="527"/>
      <c r="EJ16" s="527"/>
      <c r="EK16" s="527"/>
      <c r="EL16" s="527"/>
      <c r="EM16" s="527"/>
      <c r="EN16" s="528"/>
      <c r="EO16" s="526">
        <v>0</v>
      </c>
      <c r="EP16" s="527"/>
      <c r="EQ16" s="527"/>
      <c r="ER16" s="527"/>
      <c r="ES16" s="527"/>
      <c r="ET16" s="527"/>
      <c r="EU16" s="527"/>
      <c r="EV16" s="527"/>
      <c r="EW16" s="527"/>
      <c r="EX16" s="527"/>
      <c r="EY16" s="527"/>
      <c r="EZ16" s="527"/>
      <c r="FA16" s="528"/>
      <c r="FB16" s="529"/>
      <c r="FC16" s="552"/>
      <c r="FD16" s="552"/>
      <c r="FE16" s="552"/>
      <c r="FF16" s="552"/>
      <c r="FG16" s="552"/>
      <c r="FH16" s="552"/>
      <c r="FI16" s="552"/>
      <c r="FJ16" s="552"/>
      <c r="FK16" s="552"/>
      <c r="FL16" s="552"/>
      <c r="FM16" s="552"/>
      <c r="FN16" s="553"/>
    </row>
    <row r="17" spans="1:170" ht="76.5" customHeight="1" x14ac:dyDescent="0.2">
      <c r="A17" s="538" t="s">
        <v>276</v>
      </c>
      <c r="B17" s="538"/>
      <c r="C17" s="538"/>
      <c r="D17" s="538"/>
      <c r="E17" s="538"/>
      <c r="F17" s="538"/>
      <c r="G17" s="538"/>
      <c r="H17" s="561"/>
      <c r="I17" s="535" t="s">
        <v>1006</v>
      </c>
      <c r="J17" s="565"/>
      <c r="K17" s="565"/>
      <c r="L17" s="565"/>
      <c r="M17" s="565"/>
      <c r="N17" s="565"/>
      <c r="O17" s="565"/>
      <c r="P17" s="565"/>
      <c r="Q17" s="565"/>
      <c r="R17" s="565"/>
      <c r="S17" s="565"/>
      <c r="T17" s="565"/>
      <c r="U17" s="565"/>
      <c r="V17" s="565"/>
      <c r="W17" s="565"/>
      <c r="X17" s="565"/>
      <c r="Y17" s="565"/>
      <c r="Z17" s="565"/>
      <c r="AA17" s="565"/>
      <c r="AB17" s="565"/>
      <c r="AC17" s="565"/>
      <c r="AD17" s="565"/>
      <c r="AE17" s="565"/>
      <c r="AF17" s="565"/>
      <c r="AG17" s="565"/>
      <c r="AH17" s="565"/>
      <c r="AI17" s="565"/>
      <c r="AJ17" s="565"/>
      <c r="AK17" s="565"/>
      <c r="AL17" s="565"/>
      <c r="AM17" s="565"/>
      <c r="AN17" s="565"/>
      <c r="AO17" s="565"/>
      <c r="AP17" s="565"/>
      <c r="AQ17" s="565"/>
      <c r="AR17" s="565"/>
      <c r="AS17" s="565"/>
      <c r="AT17" s="565"/>
      <c r="AU17" s="565"/>
      <c r="AV17" s="565"/>
      <c r="AW17" s="565"/>
      <c r="AX17" s="565"/>
      <c r="AY17" s="565"/>
      <c r="AZ17" s="565"/>
      <c r="BA17" s="565"/>
      <c r="BB17" s="565"/>
      <c r="BC17" s="565"/>
      <c r="BD17" s="565"/>
      <c r="BE17" s="565"/>
      <c r="BF17" s="565"/>
      <c r="BG17" s="565"/>
      <c r="BH17" s="565"/>
      <c r="BI17" s="565"/>
      <c r="BJ17" s="565"/>
      <c r="BK17" s="565"/>
      <c r="BL17" s="565"/>
      <c r="BM17" s="565"/>
      <c r="BN17" s="565"/>
      <c r="BO17" s="565"/>
      <c r="BP17" s="565"/>
      <c r="BQ17" s="565"/>
      <c r="BR17" s="565"/>
      <c r="BS17" s="565"/>
      <c r="BT17" s="565"/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33" t="s">
        <v>277</v>
      </c>
      <c r="CO17" s="538"/>
      <c r="CP17" s="538"/>
      <c r="CQ17" s="538"/>
      <c r="CR17" s="538"/>
      <c r="CS17" s="538"/>
      <c r="CT17" s="538"/>
      <c r="CU17" s="561"/>
      <c r="CV17" s="540" t="s">
        <v>21</v>
      </c>
      <c r="CW17" s="538"/>
      <c r="CX17" s="538"/>
      <c r="CY17" s="538"/>
      <c r="CZ17" s="538"/>
      <c r="DA17" s="538"/>
      <c r="DB17" s="538"/>
      <c r="DC17" s="561"/>
      <c r="DD17" s="540"/>
      <c r="DE17" s="538"/>
      <c r="DF17" s="538"/>
      <c r="DG17" s="538"/>
      <c r="DH17" s="538"/>
      <c r="DI17" s="538"/>
      <c r="DJ17" s="538"/>
      <c r="DK17" s="538"/>
      <c r="DL17" s="538"/>
      <c r="DM17" s="561"/>
      <c r="DN17" s="430"/>
      <c r="DO17" s="526">
        <v>0</v>
      </c>
      <c r="DP17" s="527"/>
      <c r="DQ17" s="527"/>
      <c r="DR17" s="527"/>
      <c r="DS17" s="527"/>
      <c r="DT17" s="527"/>
      <c r="DU17" s="527"/>
      <c r="DV17" s="527"/>
      <c r="DW17" s="527"/>
      <c r="DX17" s="527"/>
      <c r="DY17" s="527"/>
      <c r="DZ17" s="527"/>
      <c r="EA17" s="528"/>
      <c r="EB17" s="526">
        <v>0</v>
      </c>
      <c r="EC17" s="527"/>
      <c r="ED17" s="527"/>
      <c r="EE17" s="527"/>
      <c r="EF17" s="527"/>
      <c r="EG17" s="527"/>
      <c r="EH17" s="527"/>
      <c r="EI17" s="527"/>
      <c r="EJ17" s="527"/>
      <c r="EK17" s="527"/>
      <c r="EL17" s="527"/>
      <c r="EM17" s="527"/>
      <c r="EN17" s="528"/>
      <c r="EO17" s="526">
        <v>0</v>
      </c>
      <c r="EP17" s="527"/>
      <c r="EQ17" s="527"/>
      <c r="ER17" s="527"/>
      <c r="ES17" s="527"/>
      <c r="ET17" s="527"/>
      <c r="EU17" s="527"/>
      <c r="EV17" s="527"/>
      <c r="EW17" s="527"/>
      <c r="EX17" s="527"/>
      <c r="EY17" s="527"/>
      <c r="EZ17" s="527"/>
      <c r="FA17" s="528"/>
      <c r="FB17" s="529"/>
      <c r="FC17" s="552"/>
      <c r="FD17" s="552"/>
      <c r="FE17" s="552"/>
      <c r="FF17" s="552"/>
      <c r="FG17" s="552"/>
      <c r="FH17" s="552"/>
      <c r="FI17" s="552"/>
      <c r="FJ17" s="552"/>
      <c r="FK17" s="552"/>
      <c r="FL17" s="552"/>
      <c r="FM17" s="552"/>
      <c r="FN17" s="553"/>
    </row>
    <row r="18" spans="1:170" ht="42" customHeight="1" thickBot="1" x14ac:dyDescent="0.25">
      <c r="A18" s="538" t="s">
        <v>1007</v>
      </c>
      <c r="B18" s="538"/>
      <c r="C18" s="538"/>
      <c r="D18" s="538"/>
      <c r="E18" s="538"/>
      <c r="F18" s="538"/>
      <c r="G18" s="538"/>
      <c r="H18" s="431"/>
      <c r="I18" s="531" t="s">
        <v>284</v>
      </c>
      <c r="J18" s="532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  <c r="AB18" s="532"/>
      <c r="AC18" s="532"/>
      <c r="AD18" s="532"/>
      <c r="AE18" s="532"/>
      <c r="AF18" s="532"/>
      <c r="AG18" s="532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532"/>
      <c r="BF18" s="532"/>
      <c r="BG18" s="532"/>
      <c r="BH18" s="532"/>
      <c r="BI18" s="532"/>
      <c r="BJ18" s="532"/>
      <c r="BK18" s="532"/>
      <c r="BL18" s="532"/>
      <c r="BM18" s="532"/>
      <c r="BN18" s="532"/>
      <c r="BO18" s="532"/>
      <c r="BP18" s="532"/>
      <c r="BQ18" s="532"/>
      <c r="BR18" s="532"/>
      <c r="BS18" s="532"/>
      <c r="BT18" s="532"/>
      <c r="BU18" s="532"/>
      <c r="BV18" s="532"/>
      <c r="BW18" s="532"/>
      <c r="BX18" s="532"/>
      <c r="BY18" s="532"/>
      <c r="BZ18" s="532"/>
      <c r="CA18" s="532"/>
      <c r="CB18" s="532"/>
      <c r="CC18" s="532"/>
      <c r="CD18" s="532"/>
      <c r="CE18" s="532"/>
      <c r="CF18" s="532"/>
      <c r="CG18" s="532"/>
      <c r="CH18" s="532"/>
      <c r="CI18" s="532"/>
      <c r="CJ18" s="532"/>
      <c r="CK18" s="532"/>
      <c r="CL18" s="532"/>
      <c r="CM18" s="532"/>
      <c r="CN18" s="533" t="s">
        <v>1008</v>
      </c>
      <c r="CO18" s="530"/>
      <c r="CP18" s="530"/>
      <c r="CQ18" s="530"/>
      <c r="CR18" s="530"/>
      <c r="CS18" s="530"/>
      <c r="CT18" s="530"/>
      <c r="CU18" s="534"/>
      <c r="CV18" s="539"/>
      <c r="CW18" s="530"/>
      <c r="CX18" s="530"/>
      <c r="CY18" s="530"/>
      <c r="CZ18" s="530"/>
      <c r="DA18" s="530"/>
      <c r="DB18" s="530"/>
      <c r="DC18" s="534"/>
      <c r="DD18" s="540"/>
      <c r="DE18" s="530"/>
      <c r="DF18" s="530"/>
      <c r="DG18" s="530"/>
      <c r="DH18" s="530"/>
      <c r="DI18" s="530"/>
      <c r="DJ18" s="530"/>
      <c r="DK18" s="530"/>
      <c r="DL18" s="432"/>
      <c r="DM18" s="431"/>
      <c r="DN18" s="430"/>
      <c r="DO18" s="526">
        <v>0</v>
      </c>
      <c r="DP18" s="527"/>
      <c r="DQ18" s="527"/>
      <c r="DR18" s="527"/>
      <c r="DS18" s="527"/>
      <c r="DT18" s="527"/>
      <c r="DU18" s="527"/>
      <c r="DV18" s="527"/>
      <c r="DW18" s="527"/>
      <c r="DX18" s="527"/>
      <c r="DY18" s="527"/>
      <c r="DZ18" s="527"/>
      <c r="EA18" s="528"/>
      <c r="EB18" s="526">
        <v>0</v>
      </c>
      <c r="EC18" s="527"/>
      <c r="ED18" s="527"/>
      <c r="EE18" s="527"/>
      <c r="EF18" s="527"/>
      <c r="EG18" s="527"/>
      <c r="EH18" s="527"/>
      <c r="EI18" s="527"/>
      <c r="EJ18" s="527"/>
      <c r="EK18" s="527"/>
      <c r="EL18" s="527"/>
      <c r="EM18" s="527"/>
      <c r="EN18" s="528"/>
      <c r="EO18" s="526">
        <v>0</v>
      </c>
      <c r="EP18" s="527"/>
      <c r="EQ18" s="527"/>
      <c r="ER18" s="527"/>
      <c r="ES18" s="527"/>
      <c r="ET18" s="527"/>
      <c r="EU18" s="527"/>
      <c r="EV18" s="527"/>
      <c r="EW18" s="527"/>
      <c r="EX18" s="527"/>
      <c r="EY18" s="527"/>
      <c r="EZ18" s="527"/>
      <c r="FA18" s="528"/>
      <c r="FB18" s="529"/>
      <c r="FC18" s="530"/>
      <c r="FD18" s="530"/>
      <c r="FE18" s="530"/>
      <c r="FF18" s="530"/>
      <c r="FG18" s="530"/>
      <c r="FH18" s="530"/>
      <c r="FI18" s="530"/>
      <c r="FJ18" s="530"/>
      <c r="FK18" s="530"/>
      <c r="FL18" s="530"/>
      <c r="FM18" s="433"/>
      <c r="FN18" s="434"/>
    </row>
    <row r="19" spans="1:170" ht="15" customHeight="1" thickBot="1" x14ac:dyDescent="0.25">
      <c r="A19" s="538" t="s">
        <v>1009</v>
      </c>
      <c r="B19" s="538"/>
      <c r="C19" s="538"/>
      <c r="D19" s="538"/>
      <c r="E19" s="538"/>
      <c r="F19" s="538"/>
      <c r="G19" s="538"/>
      <c r="H19" s="431"/>
      <c r="I19" s="535" t="s">
        <v>1010</v>
      </c>
      <c r="J19" s="536"/>
      <c r="K19" s="536"/>
      <c r="L19" s="536"/>
      <c r="M19" s="536"/>
      <c r="N19" s="536"/>
      <c r="O19" s="536"/>
      <c r="P19" s="536"/>
      <c r="Q19" s="536"/>
      <c r="R19" s="536"/>
      <c r="S19" s="536"/>
      <c r="T19" s="536"/>
      <c r="U19" s="536"/>
      <c r="V19" s="536"/>
      <c r="W19" s="536"/>
      <c r="X19" s="536"/>
      <c r="Y19" s="536"/>
      <c r="Z19" s="536"/>
      <c r="AA19" s="536"/>
      <c r="AB19" s="536"/>
      <c r="AC19" s="536"/>
      <c r="AD19" s="536"/>
      <c r="AE19" s="536"/>
      <c r="AF19" s="536"/>
      <c r="AG19" s="536"/>
      <c r="AH19" s="536"/>
      <c r="AI19" s="536"/>
      <c r="AJ19" s="536"/>
      <c r="AK19" s="536"/>
      <c r="AL19" s="536"/>
      <c r="AM19" s="536"/>
      <c r="AN19" s="536"/>
      <c r="AO19" s="536"/>
      <c r="AP19" s="536"/>
      <c r="AQ19" s="536"/>
      <c r="AR19" s="536"/>
      <c r="AS19" s="536"/>
      <c r="AT19" s="536"/>
      <c r="AU19" s="536"/>
      <c r="AV19" s="536"/>
      <c r="AW19" s="536"/>
      <c r="AX19" s="536"/>
      <c r="AY19" s="536"/>
      <c r="AZ19" s="536"/>
      <c r="BA19" s="536"/>
      <c r="BB19" s="536"/>
      <c r="BC19" s="536"/>
      <c r="BD19" s="536"/>
      <c r="BE19" s="536"/>
      <c r="BF19" s="536"/>
      <c r="BG19" s="536"/>
      <c r="BH19" s="536"/>
      <c r="BI19" s="536"/>
      <c r="BJ19" s="536"/>
      <c r="BK19" s="536"/>
      <c r="BL19" s="536"/>
      <c r="BM19" s="536"/>
      <c r="BN19" s="536"/>
      <c r="BO19" s="536"/>
      <c r="BP19" s="536"/>
      <c r="BQ19" s="536"/>
      <c r="BR19" s="536"/>
      <c r="BS19" s="536"/>
      <c r="BT19" s="536"/>
      <c r="BU19" s="536"/>
      <c r="BV19" s="536"/>
      <c r="BW19" s="536"/>
      <c r="BX19" s="536"/>
      <c r="BY19" s="536"/>
      <c r="BZ19" s="536"/>
      <c r="CA19" s="536"/>
      <c r="CB19" s="536"/>
      <c r="CC19" s="536"/>
      <c r="CD19" s="536"/>
      <c r="CE19" s="536"/>
      <c r="CF19" s="536"/>
      <c r="CG19" s="536"/>
      <c r="CH19" s="536"/>
      <c r="CI19" s="536"/>
      <c r="CJ19" s="536"/>
      <c r="CK19" s="536"/>
      <c r="CL19" s="536"/>
      <c r="CM19" s="537"/>
      <c r="CN19" s="533" t="s">
        <v>1011</v>
      </c>
      <c r="CO19" s="530"/>
      <c r="CP19" s="530"/>
      <c r="CQ19" s="530"/>
      <c r="CR19" s="530"/>
      <c r="CS19" s="530"/>
      <c r="CT19" s="530"/>
      <c r="CU19" s="534"/>
      <c r="CV19" s="541" t="s">
        <v>21</v>
      </c>
      <c r="CW19" s="542"/>
      <c r="CX19" s="542"/>
      <c r="CY19" s="542"/>
      <c r="CZ19" s="542"/>
      <c r="DA19" s="542"/>
      <c r="DB19" s="542"/>
      <c r="DC19" s="543"/>
      <c r="DD19" s="541"/>
      <c r="DE19" s="542"/>
      <c r="DF19" s="542"/>
      <c r="DG19" s="542"/>
      <c r="DH19" s="542"/>
      <c r="DI19" s="542"/>
      <c r="DJ19" s="542"/>
      <c r="DK19" s="542"/>
      <c r="DL19" s="542"/>
      <c r="DM19" s="543"/>
      <c r="DN19" s="430"/>
      <c r="DO19" s="526">
        <v>0</v>
      </c>
      <c r="DP19" s="527"/>
      <c r="DQ19" s="527"/>
      <c r="DR19" s="527"/>
      <c r="DS19" s="527"/>
      <c r="DT19" s="527"/>
      <c r="DU19" s="527"/>
      <c r="DV19" s="527"/>
      <c r="DW19" s="527"/>
      <c r="DX19" s="527"/>
      <c r="DY19" s="527"/>
      <c r="DZ19" s="527"/>
      <c r="EA19" s="528"/>
      <c r="EB19" s="526">
        <v>0</v>
      </c>
      <c r="EC19" s="527"/>
      <c r="ED19" s="527"/>
      <c r="EE19" s="527"/>
      <c r="EF19" s="527"/>
      <c r="EG19" s="527"/>
      <c r="EH19" s="527"/>
      <c r="EI19" s="527"/>
      <c r="EJ19" s="527"/>
      <c r="EK19" s="527"/>
      <c r="EL19" s="527"/>
      <c r="EM19" s="527"/>
      <c r="EN19" s="528"/>
      <c r="EO19" s="526">
        <v>0</v>
      </c>
      <c r="EP19" s="527"/>
      <c r="EQ19" s="527"/>
      <c r="ER19" s="527"/>
      <c r="ES19" s="527"/>
      <c r="ET19" s="527"/>
      <c r="EU19" s="527"/>
      <c r="EV19" s="527"/>
      <c r="EW19" s="527"/>
      <c r="EX19" s="527"/>
      <c r="EY19" s="527"/>
      <c r="EZ19" s="527"/>
      <c r="FA19" s="528"/>
      <c r="FB19" s="529"/>
      <c r="FC19" s="530"/>
      <c r="FD19" s="530"/>
      <c r="FE19" s="530"/>
      <c r="FF19" s="530"/>
      <c r="FG19" s="530"/>
      <c r="FH19" s="530"/>
      <c r="FI19" s="530"/>
      <c r="FJ19" s="530"/>
      <c r="FK19" s="530"/>
      <c r="FL19" s="530"/>
      <c r="FM19" s="433"/>
      <c r="FN19" s="434"/>
    </row>
    <row r="20" spans="1:170" ht="24" customHeight="1" x14ac:dyDescent="0.2">
      <c r="A20" s="538" t="s">
        <v>1012</v>
      </c>
      <c r="B20" s="538"/>
      <c r="C20" s="538"/>
      <c r="D20" s="538"/>
      <c r="E20" s="538"/>
      <c r="F20" s="538"/>
      <c r="G20" s="538"/>
      <c r="H20" s="431"/>
      <c r="I20" s="535" t="s">
        <v>1013</v>
      </c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  <c r="Y20" s="536"/>
      <c r="Z20" s="536"/>
      <c r="AA20" s="536"/>
      <c r="AB20" s="536"/>
      <c r="AC20" s="536"/>
      <c r="AD20" s="536"/>
      <c r="AE20" s="536"/>
      <c r="AF20" s="536"/>
      <c r="AG20" s="536"/>
      <c r="AH20" s="536"/>
      <c r="AI20" s="536"/>
      <c r="AJ20" s="536"/>
      <c r="AK20" s="536"/>
      <c r="AL20" s="536"/>
      <c r="AM20" s="536"/>
      <c r="AN20" s="536"/>
      <c r="AO20" s="536"/>
      <c r="AP20" s="536"/>
      <c r="AQ20" s="536"/>
      <c r="AR20" s="536"/>
      <c r="AS20" s="536"/>
      <c r="AT20" s="536"/>
      <c r="AU20" s="536"/>
      <c r="AV20" s="536"/>
      <c r="AW20" s="536"/>
      <c r="AX20" s="536"/>
      <c r="AY20" s="536"/>
      <c r="AZ20" s="536"/>
      <c r="BA20" s="536"/>
      <c r="BB20" s="536"/>
      <c r="BC20" s="536"/>
      <c r="BD20" s="536"/>
      <c r="BE20" s="536"/>
      <c r="BF20" s="536"/>
      <c r="BG20" s="536"/>
      <c r="BH20" s="536"/>
      <c r="BI20" s="536"/>
      <c r="BJ20" s="536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536"/>
      <c r="BV20" s="536"/>
      <c r="BW20" s="536"/>
      <c r="BX20" s="536"/>
      <c r="BY20" s="536"/>
      <c r="BZ20" s="536"/>
      <c r="CA20" s="536"/>
      <c r="CB20" s="536"/>
      <c r="CC20" s="536"/>
      <c r="CD20" s="536"/>
      <c r="CE20" s="536"/>
      <c r="CF20" s="536"/>
      <c r="CG20" s="536"/>
      <c r="CH20" s="536"/>
      <c r="CI20" s="536"/>
      <c r="CJ20" s="536"/>
      <c r="CK20" s="536"/>
      <c r="CL20" s="536"/>
      <c r="CM20" s="537"/>
      <c r="CN20" s="533" t="s">
        <v>1014</v>
      </c>
      <c r="CO20" s="530"/>
      <c r="CP20" s="530"/>
      <c r="CQ20" s="530"/>
      <c r="CR20" s="530"/>
      <c r="CS20" s="530"/>
      <c r="CT20" s="530"/>
      <c r="CU20" s="534"/>
      <c r="CV20" s="541" t="s">
        <v>21</v>
      </c>
      <c r="CW20" s="542"/>
      <c r="CX20" s="542"/>
      <c r="CY20" s="542"/>
      <c r="CZ20" s="542"/>
      <c r="DA20" s="542"/>
      <c r="DB20" s="542"/>
      <c r="DC20" s="543"/>
      <c r="DD20" s="541"/>
      <c r="DE20" s="542"/>
      <c r="DF20" s="542"/>
      <c r="DG20" s="542"/>
      <c r="DH20" s="542"/>
      <c r="DI20" s="542"/>
      <c r="DJ20" s="542"/>
      <c r="DK20" s="542"/>
      <c r="DL20" s="542"/>
      <c r="DM20" s="543"/>
      <c r="DN20" s="430"/>
      <c r="DO20" s="526">
        <v>0</v>
      </c>
      <c r="DP20" s="527"/>
      <c r="DQ20" s="527"/>
      <c r="DR20" s="527"/>
      <c r="DS20" s="527"/>
      <c r="DT20" s="527"/>
      <c r="DU20" s="527"/>
      <c r="DV20" s="527"/>
      <c r="DW20" s="527"/>
      <c r="DX20" s="527"/>
      <c r="DY20" s="527"/>
      <c r="DZ20" s="527"/>
      <c r="EA20" s="528"/>
      <c r="EB20" s="526">
        <v>0</v>
      </c>
      <c r="EC20" s="527"/>
      <c r="ED20" s="527"/>
      <c r="EE20" s="527"/>
      <c r="EF20" s="527"/>
      <c r="EG20" s="527"/>
      <c r="EH20" s="527"/>
      <c r="EI20" s="527"/>
      <c r="EJ20" s="527"/>
      <c r="EK20" s="527"/>
      <c r="EL20" s="527"/>
      <c r="EM20" s="527"/>
      <c r="EN20" s="528"/>
      <c r="EO20" s="526">
        <v>0</v>
      </c>
      <c r="EP20" s="527"/>
      <c r="EQ20" s="527"/>
      <c r="ER20" s="527"/>
      <c r="ES20" s="527"/>
      <c r="ET20" s="527"/>
      <c r="EU20" s="527"/>
      <c r="EV20" s="527"/>
      <c r="EW20" s="527"/>
      <c r="EX20" s="527"/>
      <c r="EY20" s="527"/>
      <c r="EZ20" s="527"/>
      <c r="FA20" s="528"/>
      <c r="FB20" s="529"/>
      <c r="FC20" s="530"/>
      <c r="FD20" s="530"/>
      <c r="FE20" s="530"/>
      <c r="FF20" s="530"/>
      <c r="FG20" s="530"/>
      <c r="FH20" s="530"/>
      <c r="FI20" s="530"/>
      <c r="FJ20" s="530"/>
      <c r="FK20" s="530"/>
      <c r="FL20" s="530"/>
      <c r="FM20" s="433"/>
      <c r="FN20" s="434"/>
    </row>
    <row r="21" spans="1:170" ht="38.25" customHeight="1" x14ac:dyDescent="0.2">
      <c r="A21" s="538" t="s">
        <v>1015</v>
      </c>
      <c r="B21" s="538"/>
      <c r="C21" s="538"/>
      <c r="D21" s="538"/>
      <c r="E21" s="538"/>
      <c r="F21" s="538"/>
      <c r="G21" s="538"/>
      <c r="H21" s="431"/>
      <c r="I21" s="544" t="s">
        <v>303</v>
      </c>
      <c r="J21" s="545"/>
      <c r="K21" s="545"/>
      <c r="L21" s="545"/>
      <c r="M21" s="545"/>
      <c r="N21" s="545"/>
      <c r="O21" s="545"/>
      <c r="P21" s="545"/>
      <c r="Q21" s="545"/>
      <c r="R21" s="545"/>
      <c r="S21" s="545"/>
      <c r="T21" s="545"/>
      <c r="U21" s="545"/>
      <c r="V21" s="545"/>
      <c r="W21" s="545"/>
      <c r="X21" s="545"/>
      <c r="Y21" s="545"/>
      <c r="Z21" s="545"/>
      <c r="AA21" s="545"/>
      <c r="AB21" s="545"/>
      <c r="AC21" s="545"/>
      <c r="AD21" s="545"/>
      <c r="AE21" s="545"/>
      <c r="AF21" s="545"/>
      <c r="AG21" s="545"/>
      <c r="AH21" s="545"/>
      <c r="AI21" s="545"/>
      <c r="AJ21" s="545"/>
      <c r="AK21" s="545"/>
      <c r="AL21" s="545"/>
      <c r="AM21" s="545"/>
      <c r="AN21" s="545"/>
      <c r="AO21" s="545"/>
      <c r="AP21" s="545"/>
      <c r="AQ21" s="545"/>
      <c r="AR21" s="545"/>
      <c r="AS21" s="545"/>
      <c r="AT21" s="545"/>
      <c r="AU21" s="545"/>
      <c r="AV21" s="545"/>
      <c r="AW21" s="545"/>
      <c r="AX21" s="545"/>
      <c r="AY21" s="545"/>
      <c r="AZ21" s="545"/>
      <c r="BA21" s="545"/>
      <c r="BB21" s="545"/>
      <c r="BC21" s="545"/>
      <c r="BD21" s="545"/>
      <c r="BE21" s="545"/>
      <c r="BF21" s="545"/>
      <c r="BG21" s="545"/>
      <c r="BH21" s="545"/>
      <c r="BI21" s="545"/>
      <c r="BJ21" s="545"/>
      <c r="BK21" s="545"/>
      <c r="BL21" s="545"/>
      <c r="BM21" s="545"/>
      <c r="BN21" s="545"/>
      <c r="BO21" s="545"/>
      <c r="BP21" s="545"/>
      <c r="BQ21" s="545"/>
      <c r="BR21" s="545"/>
      <c r="BS21" s="545"/>
      <c r="BT21" s="545"/>
      <c r="BU21" s="545"/>
      <c r="BV21" s="545"/>
      <c r="BW21" s="545"/>
      <c r="BX21" s="545"/>
      <c r="BY21" s="545"/>
      <c r="BZ21" s="545"/>
      <c r="CA21" s="545"/>
      <c r="CB21" s="545"/>
      <c r="CC21" s="545"/>
      <c r="CD21" s="545"/>
      <c r="CE21" s="545"/>
      <c r="CF21" s="545"/>
      <c r="CG21" s="545"/>
      <c r="CH21" s="545"/>
      <c r="CI21" s="545"/>
      <c r="CJ21" s="545"/>
      <c r="CK21" s="545"/>
      <c r="CL21" s="545"/>
      <c r="CM21" s="545"/>
      <c r="CN21" s="533" t="s">
        <v>1016</v>
      </c>
      <c r="CO21" s="530"/>
      <c r="CP21" s="530"/>
      <c r="CQ21" s="530"/>
      <c r="CR21" s="530"/>
      <c r="CS21" s="530"/>
      <c r="CT21" s="530"/>
      <c r="CU21" s="534"/>
      <c r="CV21" s="539"/>
      <c r="CW21" s="530"/>
      <c r="CX21" s="530"/>
      <c r="CY21" s="530"/>
      <c r="CZ21" s="530"/>
      <c r="DA21" s="530"/>
      <c r="DB21" s="530"/>
      <c r="DC21" s="534"/>
      <c r="DD21" s="540"/>
      <c r="DE21" s="530"/>
      <c r="DF21" s="530"/>
      <c r="DG21" s="530"/>
      <c r="DH21" s="530"/>
      <c r="DI21" s="530"/>
      <c r="DJ21" s="530"/>
      <c r="DK21" s="530"/>
      <c r="DL21" s="432"/>
      <c r="DM21" s="431"/>
      <c r="DN21" s="430"/>
      <c r="DO21" s="526">
        <v>0</v>
      </c>
      <c r="DP21" s="527"/>
      <c r="DQ21" s="527"/>
      <c r="DR21" s="527"/>
      <c r="DS21" s="527"/>
      <c r="DT21" s="527"/>
      <c r="DU21" s="527"/>
      <c r="DV21" s="527"/>
      <c r="DW21" s="527"/>
      <c r="DX21" s="527"/>
      <c r="DY21" s="527"/>
      <c r="DZ21" s="527"/>
      <c r="EA21" s="528"/>
      <c r="EB21" s="526">
        <v>0</v>
      </c>
      <c r="EC21" s="527"/>
      <c r="ED21" s="527"/>
      <c r="EE21" s="527"/>
      <c r="EF21" s="527"/>
      <c r="EG21" s="527"/>
      <c r="EH21" s="527"/>
      <c r="EI21" s="527"/>
      <c r="EJ21" s="527"/>
      <c r="EK21" s="527"/>
      <c r="EL21" s="527"/>
      <c r="EM21" s="527"/>
      <c r="EN21" s="528"/>
      <c r="EO21" s="526">
        <v>0</v>
      </c>
      <c r="EP21" s="527"/>
      <c r="EQ21" s="527"/>
      <c r="ER21" s="527"/>
      <c r="ES21" s="527"/>
      <c r="ET21" s="527"/>
      <c r="EU21" s="527"/>
      <c r="EV21" s="527"/>
      <c r="EW21" s="527"/>
      <c r="EX21" s="527"/>
      <c r="EY21" s="527"/>
      <c r="EZ21" s="527"/>
      <c r="FA21" s="528"/>
      <c r="FB21" s="529"/>
      <c r="FC21" s="530"/>
      <c r="FD21" s="530"/>
      <c r="FE21" s="530"/>
      <c r="FF21" s="530"/>
      <c r="FG21" s="530"/>
      <c r="FH21" s="530"/>
      <c r="FI21" s="530"/>
      <c r="FJ21" s="530"/>
      <c r="FK21" s="530"/>
      <c r="FL21" s="530"/>
      <c r="FM21" s="433"/>
      <c r="FN21" s="434"/>
    </row>
    <row r="22" spans="1:170" ht="43.5" customHeight="1" x14ac:dyDescent="0.2">
      <c r="A22" s="538" t="s">
        <v>278</v>
      </c>
      <c r="B22" s="538"/>
      <c r="C22" s="538"/>
      <c r="D22" s="538"/>
      <c r="E22" s="538"/>
      <c r="F22" s="538"/>
      <c r="G22" s="538"/>
      <c r="H22" s="561"/>
      <c r="I22" s="535" t="s">
        <v>1017</v>
      </c>
      <c r="J22" s="565"/>
      <c r="K22" s="565"/>
      <c r="L22" s="565"/>
      <c r="M22" s="565"/>
      <c r="N22" s="565"/>
      <c r="O22" s="565"/>
      <c r="P22" s="565"/>
      <c r="Q22" s="565"/>
      <c r="R22" s="565"/>
      <c r="S22" s="565"/>
      <c r="T22" s="565"/>
      <c r="U22" s="565"/>
      <c r="V22" s="565"/>
      <c r="W22" s="565"/>
      <c r="X22" s="565"/>
      <c r="Y22" s="565"/>
      <c r="Z22" s="565"/>
      <c r="AA22" s="565"/>
      <c r="AB22" s="565"/>
      <c r="AC22" s="565"/>
      <c r="AD22" s="565"/>
      <c r="AE22" s="565"/>
      <c r="AF22" s="565"/>
      <c r="AG22" s="565"/>
      <c r="AH22" s="565"/>
      <c r="AI22" s="565"/>
      <c r="AJ22" s="565"/>
      <c r="AK22" s="565"/>
      <c r="AL22" s="565"/>
      <c r="AM22" s="565"/>
      <c r="AN22" s="565"/>
      <c r="AO22" s="565"/>
      <c r="AP22" s="565"/>
      <c r="AQ22" s="565"/>
      <c r="AR22" s="565"/>
      <c r="AS22" s="565"/>
      <c r="AT22" s="565"/>
      <c r="AU22" s="565"/>
      <c r="AV22" s="565"/>
      <c r="AW22" s="565"/>
      <c r="AX22" s="565"/>
      <c r="AY22" s="565"/>
      <c r="AZ22" s="565"/>
      <c r="BA22" s="565"/>
      <c r="BB22" s="565"/>
      <c r="BC22" s="565"/>
      <c r="BD22" s="565"/>
      <c r="BE22" s="565"/>
      <c r="BF22" s="565"/>
      <c r="BG22" s="565"/>
      <c r="BH22" s="565"/>
      <c r="BI22" s="565"/>
      <c r="BJ22" s="565"/>
      <c r="BK22" s="565"/>
      <c r="BL22" s="565"/>
      <c r="BM22" s="565"/>
      <c r="BN22" s="565"/>
      <c r="BO22" s="565"/>
      <c r="BP22" s="565"/>
      <c r="BQ22" s="565"/>
      <c r="BR22" s="565"/>
      <c r="BS22" s="565"/>
      <c r="BT22" s="565"/>
      <c r="BU22" s="565"/>
      <c r="BV22" s="565"/>
      <c r="BW22" s="565"/>
      <c r="BX22" s="565"/>
      <c r="BY22" s="565"/>
      <c r="BZ22" s="565"/>
      <c r="CA22" s="565"/>
      <c r="CB22" s="565"/>
      <c r="CC22" s="565"/>
      <c r="CD22" s="565"/>
      <c r="CE22" s="565"/>
      <c r="CF22" s="565"/>
      <c r="CG22" s="565"/>
      <c r="CH22" s="565"/>
      <c r="CI22" s="565"/>
      <c r="CJ22" s="565"/>
      <c r="CK22" s="565"/>
      <c r="CL22" s="565"/>
      <c r="CM22" s="565"/>
      <c r="CN22" s="533" t="s">
        <v>279</v>
      </c>
      <c r="CO22" s="538"/>
      <c r="CP22" s="538"/>
      <c r="CQ22" s="538"/>
      <c r="CR22" s="538"/>
      <c r="CS22" s="538"/>
      <c r="CT22" s="538"/>
      <c r="CU22" s="561"/>
      <c r="CV22" s="540" t="s">
        <v>21</v>
      </c>
      <c r="CW22" s="538"/>
      <c r="CX22" s="538"/>
      <c r="CY22" s="538"/>
      <c r="CZ22" s="538"/>
      <c r="DA22" s="538"/>
      <c r="DB22" s="538"/>
      <c r="DC22" s="561"/>
      <c r="DD22" s="540"/>
      <c r="DE22" s="538"/>
      <c r="DF22" s="538"/>
      <c r="DG22" s="538"/>
      <c r="DH22" s="538"/>
      <c r="DI22" s="538"/>
      <c r="DJ22" s="538"/>
      <c r="DK22" s="538"/>
      <c r="DL22" s="538"/>
      <c r="DM22" s="561"/>
      <c r="DN22" s="430"/>
      <c r="DO22" s="630">
        <f>DO23+DO37</f>
        <v>12827996.84</v>
      </c>
      <c r="DP22" s="631"/>
      <c r="DQ22" s="631"/>
      <c r="DR22" s="631"/>
      <c r="DS22" s="631"/>
      <c r="DT22" s="631"/>
      <c r="DU22" s="631"/>
      <c r="DV22" s="631"/>
      <c r="DW22" s="631"/>
      <c r="DX22" s="631"/>
      <c r="DY22" s="631"/>
      <c r="DZ22" s="631"/>
      <c r="EA22" s="632"/>
      <c r="EB22" s="630">
        <f t="shared" ref="EB22" si="0">EB23+EB37</f>
        <v>12803371.699999999</v>
      </c>
      <c r="EC22" s="631"/>
      <c r="ED22" s="631"/>
      <c r="EE22" s="631"/>
      <c r="EF22" s="631"/>
      <c r="EG22" s="631"/>
      <c r="EH22" s="631"/>
      <c r="EI22" s="631"/>
      <c r="EJ22" s="631"/>
      <c r="EK22" s="631"/>
      <c r="EL22" s="631"/>
      <c r="EM22" s="631"/>
      <c r="EN22" s="632"/>
      <c r="EO22" s="630">
        <f t="shared" ref="EO22" si="1">EO23+EO37</f>
        <v>13116527.780000001</v>
      </c>
      <c r="EP22" s="631"/>
      <c r="EQ22" s="631"/>
      <c r="ER22" s="631"/>
      <c r="ES22" s="631"/>
      <c r="ET22" s="631"/>
      <c r="EU22" s="631"/>
      <c r="EV22" s="631"/>
      <c r="EW22" s="631"/>
      <c r="EX22" s="631"/>
      <c r="EY22" s="631"/>
      <c r="EZ22" s="631"/>
      <c r="FA22" s="632"/>
      <c r="FB22" s="529"/>
      <c r="FC22" s="552"/>
      <c r="FD22" s="552"/>
      <c r="FE22" s="552"/>
      <c r="FF22" s="552"/>
      <c r="FG22" s="552"/>
      <c r="FH22" s="552"/>
      <c r="FI22" s="552"/>
      <c r="FJ22" s="552"/>
      <c r="FK22" s="552"/>
      <c r="FL22" s="552"/>
      <c r="FM22" s="552"/>
      <c r="FN22" s="553"/>
    </row>
    <row r="23" spans="1:170" ht="66.75" customHeight="1" x14ac:dyDescent="0.2">
      <c r="A23" s="538" t="s">
        <v>280</v>
      </c>
      <c r="B23" s="538"/>
      <c r="C23" s="538"/>
      <c r="D23" s="538"/>
      <c r="E23" s="538"/>
      <c r="F23" s="538"/>
      <c r="G23" s="538"/>
      <c r="H23" s="561"/>
      <c r="I23" s="633" t="s">
        <v>281</v>
      </c>
      <c r="J23" s="634"/>
      <c r="K23" s="634"/>
      <c r="L23" s="634"/>
      <c r="M23" s="634"/>
      <c r="N23" s="634"/>
      <c r="O23" s="634"/>
      <c r="P23" s="634"/>
      <c r="Q23" s="634"/>
      <c r="R23" s="634"/>
      <c r="S23" s="634"/>
      <c r="T23" s="634"/>
      <c r="U23" s="634"/>
      <c r="V23" s="634"/>
      <c r="W23" s="634"/>
      <c r="X23" s="634"/>
      <c r="Y23" s="634"/>
      <c r="Z23" s="634"/>
      <c r="AA23" s="634"/>
      <c r="AB23" s="634"/>
      <c r="AC23" s="634"/>
      <c r="AD23" s="634"/>
      <c r="AE23" s="634"/>
      <c r="AF23" s="634"/>
      <c r="AG23" s="634"/>
      <c r="AH23" s="634"/>
      <c r="AI23" s="634"/>
      <c r="AJ23" s="634"/>
      <c r="AK23" s="634"/>
      <c r="AL23" s="634"/>
      <c r="AM23" s="634"/>
      <c r="AN23" s="634"/>
      <c r="AO23" s="634"/>
      <c r="AP23" s="634"/>
      <c r="AQ23" s="634"/>
      <c r="AR23" s="634"/>
      <c r="AS23" s="634"/>
      <c r="AT23" s="634"/>
      <c r="AU23" s="634"/>
      <c r="AV23" s="634"/>
      <c r="AW23" s="634"/>
      <c r="AX23" s="634"/>
      <c r="AY23" s="634"/>
      <c r="AZ23" s="634"/>
      <c r="BA23" s="634"/>
      <c r="BB23" s="634"/>
      <c r="BC23" s="634"/>
      <c r="BD23" s="634"/>
      <c r="BE23" s="634"/>
      <c r="BF23" s="634"/>
      <c r="BG23" s="634"/>
      <c r="BH23" s="634"/>
      <c r="BI23" s="634"/>
      <c r="BJ23" s="634"/>
      <c r="BK23" s="634"/>
      <c r="BL23" s="634"/>
      <c r="BM23" s="634"/>
      <c r="BN23" s="634"/>
      <c r="BO23" s="634"/>
      <c r="BP23" s="634"/>
      <c r="BQ23" s="634"/>
      <c r="BR23" s="634"/>
      <c r="BS23" s="634"/>
      <c r="BT23" s="634"/>
      <c r="BU23" s="634"/>
      <c r="BV23" s="634"/>
      <c r="BW23" s="634"/>
      <c r="BX23" s="634"/>
      <c r="BY23" s="634"/>
      <c r="BZ23" s="634"/>
      <c r="CA23" s="634"/>
      <c r="CB23" s="634"/>
      <c r="CC23" s="634"/>
      <c r="CD23" s="634"/>
      <c r="CE23" s="634"/>
      <c r="CF23" s="634"/>
      <c r="CG23" s="634"/>
      <c r="CH23" s="634"/>
      <c r="CI23" s="634"/>
      <c r="CJ23" s="634"/>
      <c r="CK23" s="634"/>
      <c r="CL23" s="634"/>
      <c r="CM23" s="634"/>
      <c r="CN23" s="533" t="s">
        <v>282</v>
      </c>
      <c r="CO23" s="538"/>
      <c r="CP23" s="538"/>
      <c r="CQ23" s="538"/>
      <c r="CR23" s="538"/>
      <c r="CS23" s="538"/>
      <c r="CT23" s="538"/>
      <c r="CU23" s="561"/>
      <c r="CV23" s="540" t="s">
        <v>21</v>
      </c>
      <c r="CW23" s="538"/>
      <c r="CX23" s="538"/>
      <c r="CY23" s="538"/>
      <c r="CZ23" s="538"/>
      <c r="DA23" s="538"/>
      <c r="DB23" s="538"/>
      <c r="DC23" s="561"/>
      <c r="DD23" s="540"/>
      <c r="DE23" s="538"/>
      <c r="DF23" s="538"/>
      <c r="DG23" s="538"/>
      <c r="DH23" s="538"/>
      <c r="DI23" s="538"/>
      <c r="DJ23" s="538"/>
      <c r="DK23" s="538"/>
      <c r="DL23" s="538"/>
      <c r="DM23" s="561"/>
      <c r="DN23" s="430"/>
      <c r="DO23" s="630">
        <f>DO24+DO27</f>
        <v>6331072.46</v>
      </c>
      <c r="DP23" s="631"/>
      <c r="DQ23" s="631"/>
      <c r="DR23" s="631"/>
      <c r="DS23" s="631"/>
      <c r="DT23" s="631"/>
      <c r="DU23" s="631"/>
      <c r="DV23" s="631"/>
      <c r="DW23" s="631"/>
      <c r="DX23" s="631"/>
      <c r="DY23" s="631"/>
      <c r="DZ23" s="631"/>
      <c r="EA23" s="632"/>
      <c r="EB23" s="630">
        <f t="shared" ref="EB23" si="2">EB24+EB27</f>
        <v>6331072.46</v>
      </c>
      <c r="EC23" s="631"/>
      <c r="ED23" s="631"/>
      <c r="EE23" s="631"/>
      <c r="EF23" s="631"/>
      <c r="EG23" s="631"/>
      <c r="EH23" s="631"/>
      <c r="EI23" s="631"/>
      <c r="EJ23" s="631"/>
      <c r="EK23" s="631"/>
      <c r="EL23" s="631"/>
      <c r="EM23" s="631"/>
      <c r="EN23" s="632"/>
      <c r="EO23" s="630">
        <f t="shared" ref="EO23" si="3">EO24+EO27</f>
        <v>6645627.3200000003</v>
      </c>
      <c r="EP23" s="631"/>
      <c r="EQ23" s="631"/>
      <c r="ER23" s="631"/>
      <c r="ES23" s="631"/>
      <c r="ET23" s="631"/>
      <c r="EU23" s="631"/>
      <c r="EV23" s="631"/>
      <c r="EW23" s="631"/>
      <c r="EX23" s="631"/>
      <c r="EY23" s="631"/>
      <c r="EZ23" s="631"/>
      <c r="FA23" s="632"/>
      <c r="FB23" s="529"/>
      <c r="FC23" s="552"/>
      <c r="FD23" s="552"/>
      <c r="FE23" s="552"/>
      <c r="FF23" s="552"/>
      <c r="FG23" s="552"/>
      <c r="FH23" s="552"/>
      <c r="FI23" s="552"/>
      <c r="FJ23" s="552"/>
      <c r="FK23" s="552"/>
      <c r="FL23" s="552"/>
      <c r="FM23" s="552"/>
      <c r="FN23" s="553"/>
    </row>
    <row r="24" spans="1:170" ht="30.75" customHeight="1" x14ac:dyDescent="0.2">
      <c r="A24" s="538" t="s">
        <v>283</v>
      </c>
      <c r="B24" s="538"/>
      <c r="C24" s="538"/>
      <c r="D24" s="538"/>
      <c r="E24" s="538"/>
      <c r="F24" s="538"/>
      <c r="G24" s="538"/>
      <c r="H24" s="561"/>
      <c r="I24" s="531" t="s">
        <v>284</v>
      </c>
      <c r="J24" s="532"/>
      <c r="K24" s="532"/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  <c r="AC24" s="532"/>
      <c r="AD24" s="532"/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  <c r="BF24" s="532"/>
      <c r="BG24" s="532"/>
      <c r="BH24" s="532"/>
      <c r="BI24" s="532"/>
      <c r="BJ24" s="532"/>
      <c r="BK24" s="532"/>
      <c r="BL24" s="532"/>
      <c r="BM24" s="532"/>
      <c r="BN24" s="532"/>
      <c r="BO24" s="532"/>
      <c r="BP24" s="532"/>
      <c r="BQ24" s="532"/>
      <c r="BR24" s="532"/>
      <c r="BS24" s="532"/>
      <c r="BT24" s="532"/>
      <c r="BU24" s="532"/>
      <c r="BV24" s="532"/>
      <c r="BW24" s="532"/>
      <c r="BX24" s="532"/>
      <c r="BY24" s="532"/>
      <c r="BZ24" s="532"/>
      <c r="CA24" s="532"/>
      <c r="CB24" s="532"/>
      <c r="CC24" s="532"/>
      <c r="CD24" s="532"/>
      <c r="CE24" s="532"/>
      <c r="CF24" s="532"/>
      <c r="CG24" s="532"/>
      <c r="CH24" s="532"/>
      <c r="CI24" s="532"/>
      <c r="CJ24" s="532"/>
      <c r="CK24" s="532"/>
      <c r="CL24" s="532"/>
      <c r="CM24" s="532"/>
      <c r="CN24" s="533" t="s">
        <v>285</v>
      </c>
      <c r="CO24" s="538"/>
      <c r="CP24" s="538"/>
      <c r="CQ24" s="538"/>
      <c r="CR24" s="538"/>
      <c r="CS24" s="538"/>
      <c r="CT24" s="538"/>
      <c r="CU24" s="561"/>
      <c r="CV24" s="540" t="s">
        <v>21</v>
      </c>
      <c r="CW24" s="538"/>
      <c r="CX24" s="538"/>
      <c r="CY24" s="538"/>
      <c r="CZ24" s="538"/>
      <c r="DA24" s="538"/>
      <c r="DB24" s="538"/>
      <c r="DC24" s="561"/>
      <c r="DD24" s="540"/>
      <c r="DE24" s="538"/>
      <c r="DF24" s="538"/>
      <c r="DG24" s="538"/>
      <c r="DH24" s="538"/>
      <c r="DI24" s="538"/>
      <c r="DJ24" s="538"/>
      <c r="DK24" s="538"/>
      <c r="DL24" s="538"/>
      <c r="DM24" s="561"/>
      <c r="DN24" s="430"/>
      <c r="DO24" s="526">
        <f>ПЛАН!E97</f>
        <v>6297747.0199999996</v>
      </c>
      <c r="DP24" s="527"/>
      <c r="DQ24" s="527"/>
      <c r="DR24" s="527"/>
      <c r="DS24" s="527"/>
      <c r="DT24" s="527"/>
      <c r="DU24" s="527"/>
      <c r="DV24" s="527"/>
      <c r="DW24" s="527"/>
      <c r="DX24" s="527"/>
      <c r="DY24" s="527"/>
      <c r="DZ24" s="527"/>
      <c r="EA24" s="528"/>
      <c r="EB24" s="526">
        <f>ПЛАН!F97</f>
        <v>6297747.0199999996</v>
      </c>
      <c r="EC24" s="527"/>
      <c r="ED24" s="527"/>
      <c r="EE24" s="527"/>
      <c r="EF24" s="527"/>
      <c r="EG24" s="527"/>
      <c r="EH24" s="527"/>
      <c r="EI24" s="527"/>
      <c r="EJ24" s="527"/>
      <c r="EK24" s="527"/>
      <c r="EL24" s="527"/>
      <c r="EM24" s="527"/>
      <c r="EN24" s="528"/>
      <c r="EO24" s="526">
        <f>ПЛАН!G97</f>
        <v>6307301.8799999999</v>
      </c>
      <c r="EP24" s="527"/>
      <c r="EQ24" s="527"/>
      <c r="ER24" s="527"/>
      <c r="ES24" s="527"/>
      <c r="ET24" s="527"/>
      <c r="EU24" s="527"/>
      <c r="EV24" s="527"/>
      <c r="EW24" s="527"/>
      <c r="EX24" s="527"/>
      <c r="EY24" s="527"/>
      <c r="EZ24" s="527"/>
      <c r="FA24" s="528"/>
      <c r="FB24" s="529"/>
      <c r="FC24" s="552"/>
      <c r="FD24" s="552"/>
      <c r="FE24" s="552"/>
      <c r="FF24" s="552"/>
      <c r="FG24" s="552"/>
      <c r="FH24" s="552"/>
      <c r="FI24" s="552"/>
      <c r="FJ24" s="552"/>
      <c r="FK24" s="552"/>
      <c r="FL24" s="552"/>
      <c r="FM24" s="552"/>
      <c r="FN24" s="553"/>
    </row>
    <row r="25" spans="1:170" ht="24" customHeight="1" x14ac:dyDescent="0.2">
      <c r="A25" s="538" t="s">
        <v>286</v>
      </c>
      <c r="B25" s="538"/>
      <c r="C25" s="538"/>
      <c r="D25" s="538"/>
      <c r="E25" s="538"/>
      <c r="F25" s="538"/>
      <c r="G25" s="538"/>
      <c r="H25" s="561"/>
      <c r="I25" s="544" t="s">
        <v>303</v>
      </c>
      <c r="J25" s="545"/>
      <c r="K25" s="545"/>
      <c r="L25" s="545"/>
      <c r="M25" s="545"/>
      <c r="N25" s="545"/>
      <c r="O25" s="545"/>
      <c r="P25" s="545"/>
      <c r="Q25" s="545"/>
      <c r="R25" s="545"/>
      <c r="S25" s="545"/>
      <c r="T25" s="545"/>
      <c r="U25" s="545"/>
      <c r="V25" s="545"/>
      <c r="W25" s="545"/>
      <c r="X25" s="545"/>
      <c r="Y25" s="545"/>
      <c r="Z25" s="545"/>
      <c r="AA25" s="545"/>
      <c r="AB25" s="545"/>
      <c r="AC25" s="545"/>
      <c r="AD25" s="545"/>
      <c r="AE25" s="545"/>
      <c r="AF25" s="545"/>
      <c r="AG25" s="545"/>
      <c r="AH25" s="545"/>
      <c r="AI25" s="545"/>
      <c r="AJ25" s="545"/>
      <c r="AK25" s="545"/>
      <c r="AL25" s="545"/>
      <c r="AM25" s="545"/>
      <c r="AN25" s="545"/>
      <c r="AO25" s="545"/>
      <c r="AP25" s="545"/>
      <c r="AQ25" s="545"/>
      <c r="AR25" s="545"/>
      <c r="AS25" s="545"/>
      <c r="AT25" s="545"/>
      <c r="AU25" s="545"/>
      <c r="AV25" s="545"/>
      <c r="AW25" s="545"/>
      <c r="AX25" s="545"/>
      <c r="AY25" s="545"/>
      <c r="AZ25" s="545"/>
      <c r="BA25" s="545"/>
      <c r="BB25" s="545"/>
      <c r="BC25" s="545"/>
      <c r="BD25" s="545"/>
      <c r="BE25" s="545"/>
      <c r="BF25" s="545"/>
      <c r="BG25" s="545"/>
      <c r="BH25" s="545"/>
      <c r="BI25" s="545"/>
      <c r="BJ25" s="545"/>
      <c r="BK25" s="545"/>
      <c r="BL25" s="545"/>
      <c r="BM25" s="545"/>
      <c r="BN25" s="545"/>
      <c r="BO25" s="545"/>
      <c r="BP25" s="545"/>
      <c r="BQ25" s="545"/>
      <c r="BR25" s="545"/>
      <c r="BS25" s="545"/>
      <c r="BT25" s="545"/>
      <c r="BU25" s="545"/>
      <c r="BV25" s="545"/>
      <c r="BW25" s="545"/>
      <c r="BX25" s="545"/>
      <c r="BY25" s="545"/>
      <c r="BZ25" s="545"/>
      <c r="CA25" s="545"/>
      <c r="CB25" s="545"/>
      <c r="CC25" s="545"/>
      <c r="CD25" s="545"/>
      <c r="CE25" s="545"/>
      <c r="CF25" s="545"/>
      <c r="CG25" s="545"/>
      <c r="CH25" s="545"/>
      <c r="CI25" s="545"/>
      <c r="CJ25" s="545"/>
      <c r="CK25" s="545"/>
      <c r="CL25" s="545"/>
      <c r="CM25" s="545"/>
      <c r="CN25" s="641" t="s">
        <v>287</v>
      </c>
      <c r="CO25" s="636"/>
      <c r="CP25" s="636"/>
      <c r="CQ25" s="636"/>
      <c r="CR25" s="636"/>
      <c r="CS25" s="636"/>
      <c r="CT25" s="636"/>
      <c r="CU25" s="637"/>
      <c r="CV25" s="635" t="s">
        <v>21</v>
      </c>
      <c r="CW25" s="636"/>
      <c r="CX25" s="636"/>
      <c r="CY25" s="636"/>
      <c r="CZ25" s="636"/>
      <c r="DA25" s="636"/>
      <c r="DB25" s="636"/>
      <c r="DC25" s="637"/>
      <c r="DD25" s="638"/>
      <c r="DE25" s="639"/>
      <c r="DF25" s="639"/>
      <c r="DG25" s="639"/>
      <c r="DH25" s="639"/>
      <c r="DI25" s="639"/>
      <c r="DJ25" s="639"/>
      <c r="DK25" s="639"/>
      <c r="DL25" s="639"/>
      <c r="DM25" s="640"/>
      <c r="DN25" s="435"/>
      <c r="DO25" s="526">
        <v>0</v>
      </c>
      <c r="DP25" s="527"/>
      <c r="DQ25" s="527"/>
      <c r="DR25" s="527"/>
      <c r="DS25" s="527"/>
      <c r="DT25" s="527"/>
      <c r="DU25" s="527"/>
      <c r="DV25" s="527"/>
      <c r="DW25" s="527"/>
      <c r="DX25" s="527"/>
      <c r="DY25" s="527"/>
      <c r="DZ25" s="527"/>
      <c r="EA25" s="528"/>
      <c r="EB25" s="526">
        <v>0</v>
      </c>
      <c r="EC25" s="527"/>
      <c r="ED25" s="527"/>
      <c r="EE25" s="527"/>
      <c r="EF25" s="527"/>
      <c r="EG25" s="527"/>
      <c r="EH25" s="527"/>
      <c r="EI25" s="527"/>
      <c r="EJ25" s="527"/>
      <c r="EK25" s="527"/>
      <c r="EL25" s="527"/>
      <c r="EM25" s="527"/>
      <c r="EN25" s="528"/>
      <c r="EO25" s="526">
        <v>0</v>
      </c>
      <c r="EP25" s="527"/>
      <c r="EQ25" s="527"/>
      <c r="ER25" s="527"/>
      <c r="ES25" s="527"/>
      <c r="ET25" s="527"/>
      <c r="EU25" s="527"/>
      <c r="EV25" s="527"/>
      <c r="EW25" s="527"/>
      <c r="EX25" s="527"/>
      <c r="EY25" s="527"/>
      <c r="EZ25" s="527"/>
      <c r="FA25" s="528"/>
      <c r="FB25" s="529"/>
      <c r="FC25" s="552"/>
      <c r="FD25" s="552"/>
      <c r="FE25" s="552"/>
      <c r="FF25" s="552"/>
      <c r="FG25" s="552"/>
      <c r="FH25" s="552"/>
      <c r="FI25" s="552"/>
      <c r="FJ25" s="552"/>
      <c r="FK25" s="552"/>
      <c r="FL25" s="552"/>
      <c r="FM25" s="552"/>
      <c r="FN25" s="553"/>
    </row>
    <row r="26" spans="1:170" ht="31.5" customHeight="1" x14ac:dyDescent="0.2">
      <c r="A26" s="538" t="s">
        <v>288</v>
      </c>
      <c r="B26" s="538"/>
      <c r="C26" s="538"/>
      <c r="D26" s="538"/>
      <c r="E26" s="538"/>
      <c r="F26" s="538"/>
      <c r="G26" s="538"/>
      <c r="H26" s="561"/>
      <c r="I26" s="642" t="s">
        <v>289</v>
      </c>
      <c r="J26" s="643"/>
      <c r="K26" s="643"/>
      <c r="L26" s="643"/>
      <c r="M26" s="643"/>
      <c r="N26" s="643"/>
      <c r="O26" s="643"/>
      <c r="P26" s="643"/>
      <c r="Q26" s="643"/>
      <c r="R26" s="643"/>
      <c r="S26" s="643"/>
      <c r="T26" s="643"/>
      <c r="U26" s="643"/>
      <c r="V26" s="643"/>
      <c r="W26" s="643"/>
      <c r="X26" s="643"/>
      <c r="Y26" s="643"/>
      <c r="Z26" s="643"/>
      <c r="AA26" s="643"/>
      <c r="AB26" s="643"/>
      <c r="AC26" s="643"/>
      <c r="AD26" s="643"/>
      <c r="AE26" s="643"/>
      <c r="AF26" s="643"/>
      <c r="AG26" s="643"/>
      <c r="AH26" s="643"/>
      <c r="AI26" s="643"/>
      <c r="AJ26" s="643"/>
      <c r="AK26" s="643"/>
      <c r="AL26" s="643"/>
      <c r="AM26" s="643"/>
      <c r="AN26" s="643"/>
      <c r="AO26" s="643"/>
      <c r="AP26" s="643"/>
      <c r="AQ26" s="643"/>
      <c r="AR26" s="643"/>
      <c r="AS26" s="643"/>
      <c r="AT26" s="643"/>
      <c r="AU26" s="643"/>
      <c r="AV26" s="643"/>
      <c r="AW26" s="643"/>
      <c r="AX26" s="643"/>
      <c r="AY26" s="643"/>
      <c r="AZ26" s="643"/>
      <c r="BA26" s="643"/>
      <c r="BB26" s="643"/>
      <c r="BC26" s="643"/>
      <c r="BD26" s="643"/>
      <c r="BE26" s="643"/>
      <c r="BF26" s="643"/>
      <c r="BG26" s="643"/>
      <c r="BH26" s="643"/>
      <c r="BI26" s="643"/>
      <c r="BJ26" s="643"/>
      <c r="BK26" s="643"/>
      <c r="BL26" s="643"/>
      <c r="BM26" s="643"/>
      <c r="BN26" s="643"/>
      <c r="BO26" s="643"/>
      <c r="BP26" s="643"/>
      <c r="BQ26" s="643"/>
      <c r="BR26" s="643"/>
      <c r="BS26" s="643"/>
      <c r="BT26" s="643"/>
      <c r="BU26" s="643"/>
      <c r="BV26" s="643"/>
      <c r="BW26" s="643"/>
      <c r="BX26" s="643"/>
      <c r="BY26" s="643"/>
      <c r="BZ26" s="643"/>
      <c r="CA26" s="643"/>
      <c r="CB26" s="643"/>
      <c r="CC26" s="643"/>
      <c r="CD26" s="643"/>
      <c r="CE26" s="643"/>
      <c r="CF26" s="643"/>
      <c r="CG26" s="643"/>
      <c r="CH26" s="643"/>
      <c r="CI26" s="643"/>
      <c r="CJ26" s="643"/>
      <c r="CK26" s="643"/>
      <c r="CL26" s="643"/>
      <c r="CM26" s="643"/>
      <c r="CN26" s="533" t="s">
        <v>290</v>
      </c>
      <c r="CO26" s="538"/>
      <c r="CP26" s="538"/>
      <c r="CQ26" s="538"/>
      <c r="CR26" s="538"/>
      <c r="CS26" s="538"/>
      <c r="CT26" s="538"/>
      <c r="CU26" s="561"/>
      <c r="CV26" s="540" t="s">
        <v>21</v>
      </c>
      <c r="CW26" s="538"/>
      <c r="CX26" s="538"/>
      <c r="CY26" s="538"/>
      <c r="CZ26" s="538"/>
      <c r="DA26" s="538"/>
      <c r="DB26" s="538"/>
      <c r="DC26" s="561"/>
      <c r="DD26" s="540"/>
      <c r="DE26" s="538"/>
      <c r="DF26" s="538"/>
      <c r="DG26" s="538"/>
      <c r="DH26" s="538"/>
      <c r="DI26" s="538"/>
      <c r="DJ26" s="538"/>
      <c r="DK26" s="538"/>
      <c r="DL26" s="538"/>
      <c r="DM26" s="561"/>
      <c r="DN26" s="430"/>
      <c r="DO26" s="630">
        <v>0</v>
      </c>
      <c r="DP26" s="631"/>
      <c r="DQ26" s="631"/>
      <c r="DR26" s="631"/>
      <c r="DS26" s="631"/>
      <c r="DT26" s="631"/>
      <c r="DU26" s="631"/>
      <c r="DV26" s="631"/>
      <c r="DW26" s="631"/>
      <c r="DX26" s="631"/>
      <c r="DY26" s="631"/>
      <c r="DZ26" s="631"/>
      <c r="EA26" s="632"/>
      <c r="EB26" s="630">
        <v>0</v>
      </c>
      <c r="EC26" s="631"/>
      <c r="ED26" s="631"/>
      <c r="EE26" s="631"/>
      <c r="EF26" s="631"/>
      <c r="EG26" s="631"/>
      <c r="EH26" s="631"/>
      <c r="EI26" s="631"/>
      <c r="EJ26" s="631"/>
      <c r="EK26" s="631"/>
      <c r="EL26" s="631"/>
      <c r="EM26" s="631"/>
      <c r="EN26" s="632"/>
      <c r="EO26" s="630">
        <v>0</v>
      </c>
      <c r="EP26" s="631"/>
      <c r="EQ26" s="631"/>
      <c r="ER26" s="631"/>
      <c r="ES26" s="631"/>
      <c r="ET26" s="631"/>
      <c r="EU26" s="631"/>
      <c r="EV26" s="631"/>
      <c r="EW26" s="631"/>
      <c r="EX26" s="631"/>
      <c r="EY26" s="631"/>
      <c r="EZ26" s="631"/>
      <c r="FA26" s="632"/>
      <c r="FB26" s="529"/>
      <c r="FC26" s="552"/>
      <c r="FD26" s="552"/>
      <c r="FE26" s="552"/>
      <c r="FF26" s="552"/>
      <c r="FG26" s="552"/>
      <c r="FH26" s="552"/>
      <c r="FI26" s="552"/>
      <c r="FJ26" s="552"/>
      <c r="FK26" s="552"/>
      <c r="FL26" s="552"/>
      <c r="FM26" s="552"/>
      <c r="FN26" s="553"/>
    </row>
    <row r="27" spans="1:170" ht="36" customHeight="1" thickBot="1" x14ac:dyDescent="0.25">
      <c r="A27" s="538" t="s">
        <v>291</v>
      </c>
      <c r="B27" s="538"/>
      <c r="C27" s="538"/>
      <c r="D27" s="538"/>
      <c r="E27" s="538"/>
      <c r="F27" s="538"/>
      <c r="G27" s="538"/>
      <c r="H27" s="561"/>
      <c r="I27" s="644" t="s">
        <v>284</v>
      </c>
      <c r="J27" s="645"/>
      <c r="K27" s="645"/>
      <c r="L27" s="645"/>
      <c r="M27" s="645"/>
      <c r="N27" s="645"/>
      <c r="O27" s="645"/>
      <c r="P27" s="645"/>
      <c r="Q27" s="645"/>
      <c r="R27" s="645"/>
      <c r="S27" s="645"/>
      <c r="T27" s="645"/>
      <c r="U27" s="645"/>
      <c r="V27" s="645"/>
      <c r="W27" s="645"/>
      <c r="X27" s="645"/>
      <c r="Y27" s="645"/>
      <c r="Z27" s="645"/>
      <c r="AA27" s="645"/>
      <c r="AB27" s="645"/>
      <c r="AC27" s="645"/>
      <c r="AD27" s="645"/>
      <c r="AE27" s="645"/>
      <c r="AF27" s="645"/>
      <c r="AG27" s="645"/>
      <c r="AH27" s="645"/>
      <c r="AI27" s="645"/>
      <c r="AJ27" s="645"/>
      <c r="AK27" s="645"/>
      <c r="AL27" s="645"/>
      <c r="AM27" s="645"/>
      <c r="AN27" s="645"/>
      <c r="AO27" s="645"/>
      <c r="AP27" s="645"/>
      <c r="AQ27" s="645"/>
      <c r="AR27" s="645"/>
      <c r="AS27" s="645"/>
      <c r="AT27" s="645"/>
      <c r="AU27" s="645"/>
      <c r="AV27" s="645"/>
      <c r="AW27" s="645"/>
      <c r="AX27" s="645"/>
      <c r="AY27" s="645"/>
      <c r="AZ27" s="645"/>
      <c r="BA27" s="645"/>
      <c r="BB27" s="645"/>
      <c r="BC27" s="645"/>
      <c r="BD27" s="645"/>
      <c r="BE27" s="645"/>
      <c r="BF27" s="645"/>
      <c r="BG27" s="645"/>
      <c r="BH27" s="645"/>
      <c r="BI27" s="645"/>
      <c r="BJ27" s="645"/>
      <c r="BK27" s="645"/>
      <c r="BL27" s="645"/>
      <c r="BM27" s="645"/>
      <c r="BN27" s="645"/>
      <c r="BO27" s="645"/>
      <c r="BP27" s="645"/>
      <c r="BQ27" s="645"/>
      <c r="BR27" s="645"/>
      <c r="BS27" s="645"/>
      <c r="BT27" s="645"/>
      <c r="BU27" s="645"/>
      <c r="BV27" s="645"/>
      <c r="BW27" s="645"/>
      <c r="BX27" s="645"/>
      <c r="BY27" s="645"/>
      <c r="BZ27" s="645"/>
      <c r="CA27" s="645"/>
      <c r="CB27" s="645"/>
      <c r="CC27" s="645"/>
      <c r="CD27" s="645"/>
      <c r="CE27" s="645"/>
      <c r="CF27" s="645"/>
      <c r="CG27" s="645"/>
      <c r="CH27" s="645"/>
      <c r="CI27" s="645"/>
      <c r="CJ27" s="645"/>
      <c r="CK27" s="645"/>
      <c r="CL27" s="645"/>
      <c r="CM27" s="645"/>
      <c r="CN27" s="533" t="s">
        <v>292</v>
      </c>
      <c r="CO27" s="538"/>
      <c r="CP27" s="538"/>
      <c r="CQ27" s="538"/>
      <c r="CR27" s="538"/>
      <c r="CS27" s="538"/>
      <c r="CT27" s="538"/>
      <c r="CU27" s="561"/>
      <c r="CV27" s="540" t="s">
        <v>21</v>
      </c>
      <c r="CW27" s="538"/>
      <c r="CX27" s="538"/>
      <c r="CY27" s="538"/>
      <c r="CZ27" s="538"/>
      <c r="DA27" s="538"/>
      <c r="DB27" s="538"/>
      <c r="DC27" s="561"/>
      <c r="DD27" s="540"/>
      <c r="DE27" s="538"/>
      <c r="DF27" s="538"/>
      <c r="DG27" s="538"/>
      <c r="DH27" s="538"/>
      <c r="DI27" s="538"/>
      <c r="DJ27" s="538"/>
      <c r="DK27" s="538"/>
      <c r="DL27" s="538"/>
      <c r="DM27" s="561"/>
      <c r="DN27" s="430"/>
      <c r="DO27" s="526">
        <f>DO28</f>
        <v>33325.440000000002</v>
      </c>
      <c r="DP27" s="527"/>
      <c r="DQ27" s="527"/>
      <c r="DR27" s="527"/>
      <c r="DS27" s="527"/>
      <c r="DT27" s="527"/>
      <c r="DU27" s="527"/>
      <c r="DV27" s="527"/>
      <c r="DW27" s="527"/>
      <c r="DX27" s="527"/>
      <c r="DY27" s="527"/>
      <c r="DZ27" s="527"/>
      <c r="EA27" s="528"/>
      <c r="EB27" s="526">
        <f t="shared" ref="EB27" si="4">EB28</f>
        <v>33325.440000000002</v>
      </c>
      <c r="EC27" s="527"/>
      <c r="ED27" s="527"/>
      <c r="EE27" s="527"/>
      <c r="EF27" s="527"/>
      <c r="EG27" s="527"/>
      <c r="EH27" s="527"/>
      <c r="EI27" s="527"/>
      <c r="EJ27" s="527"/>
      <c r="EK27" s="527"/>
      <c r="EL27" s="527"/>
      <c r="EM27" s="527"/>
      <c r="EN27" s="528"/>
      <c r="EO27" s="526">
        <f t="shared" ref="EO27" si="5">EO28</f>
        <v>338325.44</v>
      </c>
      <c r="EP27" s="527"/>
      <c r="EQ27" s="527"/>
      <c r="ER27" s="527"/>
      <c r="ES27" s="527"/>
      <c r="ET27" s="527"/>
      <c r="EU27" s="527"/>
      <c r="EV27" s="527"/>
      <c r="EW27" s="527"/>
      <c r="EX27" s="527"/>
      <c r="EY27" s="527"/>
      <c r="EZ27" s="527"/>
      <c r="FA27" s="528"/>
      <c r="FB27" s="529"/>
      <c r="FC27" s="552"/>
      <c r="FD27" s="552"/>
      <c r="FE27" s="552"/>
      <c r="FF27" s="552"/>
      <c r="FG27" s="552"/>
      <c r="FH27" s="552"/>
      <c r="FI27" s="552"/>
      <c r="FJ27" s="552"/>
      <c r="FK27" s="552"/>
      <c r="FL27" s="552"/>
      <c r="FM27" s="552"/>
      <c r="FN27" s="553"/>
    </row>
    <row r="28" spans="1:170" ht="33" customHeight="1" thickBot="1" x14ac:dyDescent="0.25">
      <c r="A28" s="538" t="s">
        <v>1018</v>
      </c>
      <c r="B28" s="538"/>
      <c r="C28" s="538"/>
      <c r="D28" s="538"/>
      <c r="E28" s="538"/>
      <c r="F28" s="538"/>
      <c r="G28" s="538"/>
      <c r="H28" s="431"/>
      <c r="I28" s="535" t="s">
        <v>1019</v>
      </c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  <c r="AC28" s="536"/>
      <c r="AD28" s="536"/>
      <c r="AE28" s="536"/>
      <c r="AF28" s="536"/>
      <c r="AG28" s="536"/>
      <c r="AH28" s="536"/>
      <c r="AI28" s="536"/>
      <c r="AJ28" s="536"/>
      <c r="AK28" s="536"/>
      <c r="AL28" s="536"/>
      <c r="AM28" s="536"/>
      <c r="AN28" s="536"/>
      <c r="AO28" s="536"/>
      <c r="AP28" s="536"/>
      <c r="AQ28" s="536"/>
      <c r="AR28" s="536"/>
      <c r="AS28" s="536"/>
      <c r="AT28" s="536"/>
      <c r="AU28" s="536"/>
      <c r="AV28" s="536"/>
      <c r="AW28" s="536"/>
      <c r="AX28" s="536"/>
      <c r="AY28" s="536"/>
      <c r="AZ28" s="536"/>
      <c r="BA28" s="536"/>
      <c r="BB28" s="536"/>
      <c r="BC28" s="536"/>
      <c r="BD28" s="536"/>
      <c r="BE28" s="536"/>
      <c r="BF28" s="536"/>
      <c r="BG28" s="536"/>
      <c r="BH28" s="536"/>
      <c r="BI28" s="536"/>
      <c r="BJ28" s="536"/>
      <c r="BK28" s="536"/>
      <c r="BL28" s="536"/>
      <c r="BM28" s="536"/>
      <c r="BN28" s="536"/>
      <c r="BO28" s="536"/>
      <c r="BP28" s="536"/>
      <c r="BQ28" s="536"/>
      <c r="BR28" s="536"/>
      <c r="BS28" s="536"/>
      <c r="BT28" s="536"/>
      <c r="BU28" s="536"/>
      <c r="BV28" s="536"/>
      <c r="BW28" s="536"/>
      <c r="BX28" s="536"/>
      <c r="BY28" s="536"/>
      <c r="BZ28" s="536"/>
      <c r="CA28" s="536"/>
      <c r="CB28" s="536"/>
      <c r="CC28" s="536"/>
      <c r="CD28" s="536"/>
      <c r="CE28" s="536"/>
      <c r="CF28" s="536"/>
      <c r="CG28" s="536"/>
      <c r="CH28" s="536"/>
      <c r="CI28" s="536"/>
      <c r="CJ28" s="536"/>
      <c r="CK28" s="536"/>
      <c r="CL28" s="536"/>
      <c r="CM28" s="537"/>
      <c r="CN28" s="533" t="s">
        <v>1020</v>
      </c>
      <c r="CO28" s="530"/>
      <c r="CP28" s="530"/>
      <c r="CQ28" s="530"/>
      <c r="CR28" s="530"/>
      <c r="CS28" s="530"/>
      <c r="CT28" s="530"/>
      <c r="CU28" s="534"/>
      <c r="CV28" s="541" t="s">
        <v>21</v>
      </c>
      <c r="CW28" s="542"/>
      <c r="CX28" s="542"/>
      <c r="CY28" s="542"/>
      <c r="CZ28" s="542"/>
      <c r="DA28" s="542"/>
      <c r="DB28" s="542"/>
      <c r="DC28" s="543"/>
      <c r="DD28" s="541"/>
      <c r="DE28" s="542"/>
      <c r="DF28" s="542"/>
      <c r="DG28" s="542"/>
      <c r="DH28" s="542"/>
      <c r="DI28" s="542"/>
      <c r="DJ28" s="542"/>
      <c r="DK28" s="542"/>
      <c r="DL28" s="542"/>
      <c r="DM28" s="543"/>
      <c r="DN28" s="430"/>
      <c r="DO28" s="526">
        <f>ПЛАН!E57+ПЛАН!E58+ПЛАН!E59+ПЛАН!E60+ПЛАН!E61</f>
        <v>33325.440000000002</v>
      </c>
      <c r="DP28" s="527"/>
      <c r="DQ28" s="527"/>
      <c r="DR28" s="527"/>
      <c r="DS28" s="527"/>
      <c r="DT28" s="527"/>
      <c r="DU28" s="527"/>
      <c r="DV28" s="527"/>
      <c r="DW28" s="527"/>
      <c r="DX28" s="527"/>
      <c r="DY28" s="527"/>
      <c r="DZ28" s="527"/>
      <c r="EA28" s="528"/>
      <c r="EB28" s="526">
        <f>ПЛАН!F57++ПЛАН!F58+ПЛАН!F59+ПЛАН!F60+ПЛАН!F61</f>
        <v>33325.440000000002</v>
      </c>
      <c r="EC28" s="527"/>
      <c r="ED28" s="527"/>
      <c r="EE28" s="527"/>
      <c r="EF28" s="527"/>
      <c r="EG28" s="527"/>
      <c r="EH28" s="527"/>
      <c r="EI28" s="527"/>
      <c r="EJ28" s="527"/>
      <c r="EK28" s="527"/>
      <c r="EL28" s="527"/>
      <c r="EM28" s="527"/>
      <c r="EN28" s="528"/>
      <c r="EO28" s="526">
        <f>ПЛАН!G57+ПЛАН!G58+ПЛАН!G59+ПЛАН!G60+ПЛАН!G61</f>
        <v>338325.44</v>
      </c>
      <c r="EP28" s="527"/>
      <c r="EQ28" s="527"/>
      <c r="ER28" s="527"/>
      <c r="ES28" s="527"/>
      <c r="ET28" s="527"/>
      <c r="EU28" s="527"/>
      <c r="EV28" s="527"/>
      <c r="EW28" s="527"/>
      <c r="EX28" s="527"/>
      <c r="EY28" s="527"/>
      <c r="EZ28" s="527"/>
      <c r="FA28" s="528"/>
      <c r="FB28" s="529"/>
      <c r="FC28" s="530"/>
      <c r="FD28" s="530"/>
      <c r="FE28" s="530"/>
      <c r="FF28" s="530"/>
      <c r="FG28" s="530"/>
      <c r="FH28" s="530"/>
      <c r="FI28" s="530"/>
      <c r="FJ28" s="530"/>
      <c r="FK28" s="530"/>
      <c r="FL28" s="530"/>
      <c r="FM28" s="530"/>
      <c r="FN28" s="434"/>
    </row>
    <row r="29" spans="1:170" ht="28.5" customHeight="1" x14ac:dyDescent="0.2">
      <c r="A29" s="538" t="s">
        <v>1021</v>
      </c>
      <c r="B29" s="538"/>
      <c r="C29" s="538"/>
      <c r="D29" s="538"/>
      <c r="E29" s="538"/>
      <c r="F29" s="538"/>
      <c r="G29" s="538"/>
      <c r="H29" s="431"/>
      <c r="I29" s="535" t="s">
        <v>1022</v>
      </c>
      <c r="J29" s="536"/>
      <c r="K29" s="536"/>
      <c r="L29" s="536"/>
      <c r="M29" s="536"/>
      <c r="N29" s="536"/>
      <c r="O29" s="536"/>
      <c r="P29" s="536"/>
      <c r="Q29" s="536"/>
      <c r="R29" s="536"/>
      <c r="S29" s="536"/>
      <c r="T29" s="536"/>
      <c r="U29" s="536"/>
      <c r="V29" s="536"/>
      <c r="W29" s="536"/>
      <c r="X29" s="536"/>
      <c r="Y29" s="536"/>
      <c r="Z29" s="536"/>
      <c r="AA29" s="536"/>
      <c r="AB29" s="536"/>
      <c r="AC29" s="536"/>
      <c r="AD29" s="536"/>
      <c r="AE29" s="536"/>
      <c r="AF29" s="536"/>
      <c r="AG29" s="536"/>
      <c r="AH29" s="536"/>
      <c r="AI29" s="536"/>
      <c r="AJ29" s="536"/>
      <c r="AK29" s="536"/>
      <c r="AL29" s="536"/>
      <c r="AM29" s="536"/>
      <c r="AN29" s="536"/>
      <c r="AO29" s="536"/>
      <c r="AP29" s="536"/>
      <c r="AQ29" s="536"/>
      <c r="AR29" s="536"/>
      <c r="AS29" s="536"/>
      <c r="AT29" s="536"/>
      <c r="AU29" s="536"/>
      <c r="AV29" s="536"/>
      <c r="AW29" s="536"/>
      <c r="AX29" s="536"/>
      <c r="AY29" s="536"/>
      <c r="AZ29" s="536"/>
      <c r="BA29" s="536"/>
      <c r="BB29" s="536"/>
      <c r="BC29" s="536"/>
      <c r="BD29" s="536"/>
      <c r="BE29" s="536"/>
      <c r="BF29" s="536"/>
      <c r="BG29" s="536"/>
      <c r="BH29" s="536"/>
      <c r="BI29" s="536"/>
      <c r="BJ29" s="536"/>
      <c r="BK29" s="536"/>
      <c r="BL29" s="536"/>
      <c r="BM29" s="536"/>
      <c r="BN29" s="536"/>
      <c r="BO29" s="536"/>
      <c r="BP29" s="536"/>
      <c r="BQ29" s="536"/>
      <c r="BR29" s="536"/>
      <c r="BS29" s="536"/>
      <c r="BT29" s="536"/>
      <c r="BU29" s="536"/>
      <c r="BV29" s="536"/>
      <c r="BW29" s="536"/>
      <c r="BX29" s="536"/>
      <c r="BY29" s="536"/>
      <c r="BZ29" s="536"/>
      <c r="CA29" s="536"/>
      <c r="CB29" s="536"/>
      <c r="CC29" s="536"/>
      <c r="CD29" s="536"/>
      <c r="CE29" s="536"/>
      <c r="CF29" s="536"/>
      <c r="CG29" s="536"/>
      <c r="CH29" s="536"/>
      <c r="CI29" s="536"/>
      <c r="CJ29" s="536"/>
      <c r="CK29" s="536"/>
      <c r="CL29" s="536"/>
      <c r="CM29" s="537"/>
      <c r="CN29" s="533" t="s">
        <v>1023</v>
      </c>
      <c r="CO29" s="530"/>
      <c r="CP29" s="530"/>
      <c r="CQ29" s="530"/>
      <c r="CR29" s="530"/>
      <c r="CS29" s="530"/>
      <c r="CT29" s="530"/>
      <c r="CU29" s="534"/>
      <c r="CV29" s="541" t="s">
        <v>21</v>
      </c>
      <c r="CW29" s="542"/>
      <c r="CX29" s="542"/>
      <c r="CY29" s="542"/>
      <c r="CZ29" s="542"/>
      <c r="DA29" s="542"/>
      <c r="DB29" s="542"/>
      <c r="DC29" s="543"/>
      <c r="DD29" s="541"/>
      <c r="DE29" s="542"/>
      <c r="DF29" s="542"/>
      <c r="DG29" s="542"/>
      <c r="DH29" s="542"/>
      <c r="DI29" s="542"/>
      <c r="DJ29" s="542"/>
      <c r="DK29" s="542"/>
      <c r="DL29" s="542"/>
      <c r="DM29" s="543"/>
      <c r="DN29" s="430"/>
      <c r="DO29" s="526">
        <v>0</v>
      </c>
      <c r="DP29" s="527"/>
      <c r="DQ29" s="527"/>
      <c r="DR29" s="527"/>
      <c r="DS29" s="527"/>
      <c r="DT29" s="527"/>
      <c r="DU29" s="527"/>
      <c r="DV29" s="527"/>
      <c r="DW29" s="527"/>
      <c r="DX29" s="527"/>
      <c r="DY29" s="527"/>
      <c r="DZ29" s="527"/>
      <c r="EA29" s="528"/>
      <c r="EB29" s="526">
        <v>0</v>
      </c>
      <c r="EC29" s="527"/>
      <c r="ED29" s="527"/>
      <c r="EE29" s="527"/>
      <c r="EF29" s="527"/>
      <c r="EG29" s="527"/>
      <c r="EH29" s="527"/>
      <c r="EI29" s="527"/>
      <c r="EJ29" s="527"/>
      <c r="EK29" s="527"/>
      <c r="EL29" s="527"/>
      <c r="EM29" s="527"/>
      <c r="EN29" s="528"/>
      <c r="EO29" s="526">
        <v>0</v>
      </c>
      <c r="EP29" s="527"/>
      <c r="EQ29" s="527"/>
      <c r="ER29" s="527"/>
      <c r="ES29" s="527"/>
      <c r="ET29" s="527"/>
      <c r="EU29" s="527"/>
      <c r="EV29" s="527"/>
      <c r="EW29" s="527"/>
      <c r="EX29" s="527"/>
      <c r="EY29" s="527"/>
      <c r="EZ29" s="527"/>
      <c r="FA29" s="528"/>
      <c r="FB29" s="529"/>
      <c r="FC29" s="530"/>
      <c r="FD29" s="530"/>
      <c r="FE29" s="530"/>
      <c r="FF29" s="530"/>
      <c r="FG29" s="530"/>
      <c r="FH29" s="530"/>
      <c r="FI29" s="530"/>
      <c r="FJ29" s="530"/>
      <c r="FK29" s="530"/>
      <c r="FL29" s="530"/>
      <c r="FM29" s="530"/>
      <c r="FN29" s="434"/>
    </row>
    <row r="30" spans="1:170" ht="21" customHeight="1" x14ac:dyDescent="0.2">
      <c r="A30" s="538" t="s">
        <v>293</v>
      </c>
      <c r="B30" s="538"/>
      <c r="C30" s="538"/>
      <c r="D30" s="538"/>
      <c r="E30" s="538"/>
      <c r="F30" s="538"/>
      <c r="G30" s="538"/>
      <c r="H30" s="561"/>
      <c r="I30" s="544" t="s">
        <v>303</v>
      </c>
      <c r="J30" s="545"/>
      <c r="K30" s="545"/>
      <c r="L30" s="545"/>
      <c r="M30" s="545"/>
      <c r="N30" s="545"/>
      <c r="O30" s="545"/>
      <c r="P30" s="545"/>
      <c r="Q30" s="545"/>
      <c r="R30" s="545"/>
      <c r="S30" s="545"/>
      <c r="T30" s="545"/>
      <c r="U30" s="545"/>
      <c r="V30" s="545"/>
      <c r="W30" s="545"/>
      <c r="X30" s="545"/>
      <c r="Y30" s="545"/>
      <c r="Z30" s="545"/>
      <c r="AA30" s="545"/>
      <c r="AB30" s="545"/>
      <c r="AC30" s="545"/>
      <c r="AD30" s="545"/>
      <c r="AE30" s="545"/>
      <c r="AF30" s="545"/>
      <c r="AG30" s="545"/>
      <c r="AH30" s="545"/>
      <c r="AI30" s="545"/>
      <c r="AJ30" s="545"/>
      <c r="AK30" s="545"/>
      <c r="AL30" s="545"/>
      <c r="AM30" s="545"/>
      <c r="AN30" s="545"/>
      <c r="AO30" s="545"/>
      <c r="AP30" s="545"/>
      <c r="AQ30" s="545"/>
      <c r="AR30" s="545"/>
      <c r="AS30" s="545"/>
      <c r="AT30" s="545"/>
      <c r="AU30" s="545"/>
      <c r="AV30" s="545"/>
      <c r="AW30" s="545"/>
      <c r="AX30" s="545"/>
      <c r="AY30" s="545"/>
      <c r="AZ30" s="545"/>
      <c r="BA30" s="545"/>
      <c r="BB30" s="545"/>
      <c r="BC30" s="545"/>
      <c r="BD30" s="545"/>
      <c r="BE30" s="545"/>
      <c r="BF30" s="545"/>
      <c r="BG30" s="545"/>
      <c r="BH30" s="545"/>
      <c r="BI30" s="545"/>
      <c r="BJ30" s="545"/>
      <c r="BK30" s="545"/>
      <c r="BL30" s="545"/>
      <c r="BM30" s="545"/>
      <c r="BN30" s="545"/>
      <c r="BO30" s="545"/>
      <c r="BP30" s="545"/>
      <c r="BQ30" s="545"/>
      <c r="BR30" s="545"/>
      <c r="BS30" s="545"/>
      <c r="BT30" s="545"/>
      <c r="BU30" s="545"/>
      <c r="BV30" s="545"/>
      <c r="BW30" s="545"/>
      <c r="BX30" s="545"/>
      <c r="BY30" s="545"/>
      <c r="BZ30" s="545"/>
      <c r="CA30" s="545"/>
      <c r="CB30" s="545"/>
      <c r="CC30" s="545"/>
      <c r="CD30" s="545"/>
      <c r="CE30" s="545"/>
      <c r="CF30" s="545"/>
      <c r="CG30" s="545"/>
      <c r="CH30" s="545"/>
      <c r="CI30" s="545"/>
      <c r="CJ30" s="545"/>
      <c r="CK30" s="545"/>
      <c r="CL30" s="545"/>
      <c r="CM30" s="545"/>
      <c r="CN30" s="641" t="s">
        <v>294</v>
      </c>
      <c r="CO30" s="636"/>
      <c r="CP30" s="636"/>
      <c r="CQ30" s="636"/>
      <c r="CR30" s="636"/>
      <c r="CS30" s="636"/>
      <c r="CT30" s="636"/>
      <c r="CU30" s="637"/>
      <c r="CV30" s="635" t="s">
        <v>21</v>
      </c>
      <c r="CW30" s="636"/>
      <c r="CX30" s="636"/>
      <c r="CY30" s="636"/>
      <c r="CZ30" s="636"/>
      <c r="DA30" s="636"/>
      <c r="DB30" s="636"/>
      <c r="DC30" s="637"/>
      <c r="DD30" s="638"/>
      <c r="DE30" s="639"/>
      <c r="DF30" s="639"/>
      <c r="DG30" s="639"/>
      <c r="DH30" s="639"/>
      <c r="DI30" s="639"/>
      <c r="DJ30" s="639"/>
      <c r="DK30" s="639"/>
      <c r="DL30" s="639"/>
      <c r="DM30" s="640"/>
      <c r="DN30" s="435"/>
      <c r="DO30" s="526">
        <v>0</v>
      </c>
      <c r="DP30" s="527"/>
      <c r="DQ30" s="527"/>
      <c r="DR30" s="527"/>
      <c r="DS30" s="527"/>
      <c r="DT30" s="527"/>
      <c r="DU30" s="527"/>
      <c r="DV30" s="527"/>
      <c r="DW30" s="527"/>
      <c r="DX30" s="527"/>
      <c r="DY30" s="527"/>
      <c r="DZ30" s="527"/>
      <c r="EA30" s="528"/>
      <c r="EB30" s="526">
        <v>0</v>
      </c>
      <c r="EC30" s="527"/>
      <c r="ED30" s="527"/>
      <c r="EE30" s="527"/>
      <c r="EF30" s="527"/>
      <c r="EG30" s="527"/>
      <c r="EH30" s="527"/>
      <c r="EI30" s="527"/>
      <c r="EJ30" s="527"/>
      <c r="EK30" s="527"/>
      <c r="EL30" s="527"/>
      <c r="EM30" s="527"/>
      <c r="EN30" s="528"/>
      <c r="EO30" s="526">
        <v>0</v>
      </c>
      <c r="EP30" s="527"/>
      <c r="EQ30" s="527"/>
      <c r="ER30" s="527"/>
      <c r="ES30" s="527"/>
      <c r="ET30" s="527"/>
      <c r="EU30" s="527"/>
      <c r="EV30" s="527"/>
      <c r="EW30" s="527"/>
      <c r="EX30" s="527"/>
      <c r="EY30" s="527"/>
      <c r="EZ30" s="527"/>
      <c r="FA30" s="528"/>
      <c r="FB30" s="529"/>
      <c r="FC30" s="552"/>
      <c r="FD30" s="552"/>
      <c r="FE30" s="552"/>
      <c r="FF30" s="552"/>
      <c r="FG30" s="552"/>
      <c r="FH30" s="552"/>
      <c r="FI30" s="552"/>
      <c r="FJ30" s="552"/>
      <c r="FK30" s="552"/>
      <c r="FL30" s="552"/>
      <c r="FM30" s="552"/>
      <c r="FN30" s="553"/>
    </row>
    <row r="31" spans="1:170" ht="41.25" customHeight="1" x14ac:dyDescent="0.2">
      <c r="A31" s="538" t="s">
        <v>295</v>
      </c>
      <c r="B31" s="538"/>
      <c r="C31" s="538"/>
      <c r="D31" s="538"/>
      <c r="E31" s="538"/>
      <c r="F31" s="538"/>
      <c r="G31" s="538"/>
      <c r="H31" s="561"/>
      <c r="I31" s="633" t="s">
        <v>1024</v>
      </c>
      <c r="J31" s="634"/>
      <c r="K31" s="634"/>
      <c r="L31" s="634"/>
      <c r="M31" s="634"/>
      <c r="N31" s="634"/>
      <c r="O31" s="634"/>
      <c r="P31" s="634"/>
      <c r="Q31" s="634"/>
      <c r="R31" s="634"/>
      <c r="S31" s="634"/>
      <c r="T31" s="634"/>
      <c r="U31" s="634"/>
      <c r="V31" s="634"/>
      <c r="W31" s="634"/>
      <c r="X31" s="634"/>
      <c r="Y31" s="634"/>
      <c r="Z31" s="634"/>
      <c r="AA31" s="634"/>
      <c r="AB31" s="634"/>
      <c r="AC31" s="634"/>
      <c r="AD31" s="634"/>
      <c r="AE31" s="634"/>
      <c r="AF31" s="634"/>
      <c r="AG31" s="634"/>
      <c r="AH31" s="634"/>
      <c r="AI31" s="634"/>
      <c r="AJ31" s="634"/>
      <c r="AK31" s="634"/>
      <c r="AL31" s="634"/>
      <c r="AM31" s="634"/>
      <c r="AN31" s="634"/>
      <c r="AO31" s="634"/>
      <c r="AP31" s="634"/>
      <c r="AQ31" s="634"/>
      <c r="AR31" s="634"/>
      <c r="AS31" s="634"/>
      <c r="AT31" s="634"/>
      <c r="AU31" s="634"/>
      <c r="AV31" s="634"/>
      <c r="AW31" s="634"/>
      <c r="AX31" s="634"/>
      <c r="AY31" s="634"/>
      <c r="AZ31" s="634"/>
      <c r="BA31" s="634"/>
      <c r="BB31" s="634"/>
      <c r="BC31" s="634"/>
      <c r="BD31" s="634"/>
      <c r="BE31" s="634"/>
      <c r="BF31" s="634"/>
      <c r="BG31" s="634"/>
      <c r="BH31" s="634"/>
      <c r="BI31" s="634"/>
      <c r="BJ31" s="634"/>
      <c r="BK31" s="634"/>
      <c r="BL31" s="634"/>
      <c r="BM31" s="634"/>
      <c r="BN31" s="634"/>
      <c r="BO31" s="634"/>
      <c r="BP31" s="634"/>
      <c r="BQ31" s="634"/>
      <c r="BR31" s="634"/>
      <c r="BS31" s="634"/>
      <c r="BT31" s="634"/>
      <c r="BU31" s="634"/>
      <c r="BV31" s="634"/>
      <c r="BW31" s="634"/>
      <c r="BX31" s="634"/>
      <c r="BY31" s="634"/>
      <c r="BZ31" s="634"/>
      <c r="CA31" s="634"/>
      <c r="CB31" s="634"/>
      <c r="CC31" s="634"/>
      <c r="CD31" s="634"/>
      <c r="CE31" s="634"/>
      <c r="CF31" s="634"/>
      <c r="CG31" s="634"/>
      <c r="CH31" s="634"/>
      <c r="CI31" s="634"/>
      <c r="CJ31" s="634"/>
      <c r="CK31" s="634"/>
      <c r="CL31" s="634"/>
      <c r="CM31" s="634"/>
      <c r="CN31" s="533" t="s">
        <v>296</v>
      </c>
      <c r="CO31" s="538"/>
      <c r="CP31" s="538"/>
      <c r="CQ31" s="538"/>
      <c r="CR31" s="538"/>
      <c r="CS31" s="538"/>
      <c r="CT31" s="538"/>
      <c r="CU31" s="561"/>
      <c r="CV31" s="540" t="s">
        <v>21</v>
      </c>
      <c r="CW31" s="538"/>
      <c r="CX31" s="538"/>
      <c r="CY31" s="538"/>
      <c r="CZ31" s="538"/>
      <c r="DA31" s="538"/>
      <c r="DB31" s="538"/>
      <c r="DC31" s="561"/>
      <c r="DD31" s="540"/>
      <c r="DE31" s="538"/>
      <c r="DF31" s="538"/>
      <c r="DG31" s="538"/>
      <c r="DH31" s="538"/>
      <c r="DI31" s="538"/>
      <c r="DJ31" s="538"/>
      <c r="DK31" s="538"/>
      <c r="DL31" s="538"/>
      <c r="DM31" s="561"/>
      <c r="DN31" s="430"/>
      <c r="DO31" s="630">
        <v>0</v>
      </c>
      <c r="DP31" s="631"/>
      <c r="DQ31" s="631"/>
      <c r="DR31" s="631"/>
      <c r="DS31" s="631"/>
      <c r="DT31" s="631"/>
      <c r="DU31" s="631"/>
      <c r="DV31" s="631"/>
      <c r="DW31" s="631"/>
      <c r="DX31" s="631"/>
      <c r="DY31" s="631"/>
      <c r="DZ31" s="631"/>
      <c r="EA31" s="632"/>
      <c r="EB31" s="630">
        <v>0</v>
      </c>
      <c r="EC31" s="631"/>
      <c r="ED31" s="631"/>
      <c r="EE31" s="631"/>
      <c r="EF31" s="631"/>
      <c r="EG31" s="631"/>
      <c r="EH31" s="631"/>
      <c r="EI31" s="631"/>
      <c r="EJ31" s="631"/>
      <c r="EK31" s="631"/>
      <c r="EL31" s="631"/>
      <c r="EM31" s="631"/>
      <c r="EN31" s="632"/>
      <c r="EO31" s="630">
        <v>0</v>
      </c>
      <c r="EP31" s="631"/>
      <c r="EQ31" s="631"/>
      <c r="ER31" s="631"/>
      <c r="ES31" s="631"/>
      <c r="ET31" s="631"/>
      <c r="EU31" s="631"/>
      <c r="EV31" s="631"/>
      <c r="EW31" s="631"/>
      <c r="EX31" s="631"/>
      <c r="EY31" s="631"/>
      <c r="EZ31" s="631"/>
      <c r="FA31" s="632"/>
      <c r="FB31" s="529"/>
      <c r="FC31" s="552"/>
      <c r="FD31" s="552"/>
      <c r="FE31" s="552"/>
      <c r="FF31" s="552"/>
      <c r="FG31" s="552"/>
      <c r="FH31" s="552"/>
      <c r="FI31" s="552"/>
      <c r="FJ31" s="552"/>
      <c r="FK31" s="552"/>
      <c r="FL31" s="552"/>
      <c r="FM31" s="552"/>
      <c r="FN31" s="553"/>
    </row>
    <row r="32" spans="1:170" ht="36.75" customHeight="1" x14ac:dyDescent="0.2">
      <c r="A32" s="538" t="s">
        <v>1025</v>
      </c>
      <c r="B32" s="538"/>
      <c r="C32" s="538"/>
      <c r="D32" s="538"/>
      <c r="E32" s="538"/>
      <c r="F32" s="538"/>
      <c r="G32" s="538"/>
      <c r="H32" s="431"/>
      <c r="I32" s="535" t="s">
        <v>1026</v>
      </c>
      <c r="J32" s="536"/>
      <c r="K32" s="536"/>
      <c r="L32" s="536"/>
      <c r="M32" s="536"/>
      <c r="N32" s="536"/>
      <c r="O32" s="536"/>
      <c r="P32" s="536"/>
      <c r="Q32" s="536"/>
      <c r="R32" s="536"/>
      <c r="S32" s="536"/>
      <c r="T32" s="536"/>
      <c r="U32" s="536"/>
      <c r="V32" s="536"/>
      <c r="W32" s="536"/>
      <c r="X32" s="536"/>
      <c r="Y32" s="536"/>
      <c r="Z32" s="536"/>
      <c r="AA32" s="536"/>
      <c r="AB32" s="536"/>
      <c r="AC32" s="536"/>
      <c r="AD32" s="536"/>
      <c r="AE32" s="536"/>
      <c r="AF32" s="536"/>
      <c r="AG32" s="536"/>
      <c r="AH32" s="536"/>
      <c r="AI32" s="536"/>
      <c r="AJ32" s="536"/>
      <c r="AK32" s="536"/>
      <c r="AL32" s="536"/>
      <c r="AM32" s="536"/>
      <c r="AN32" s="536"/>
      <c r="AO32" s="536"/>
      <c r="AP32" s="536"/>
      <c r="AQ32" s="536"/>
      <c r="AR32" s="536"/>
      <c r="AS32" s="536"/>
      <c r="AT32" s="536"/>
      <c r="AU32" s="536"/>
      <c r="AV32" s="536"/>
      <c r="AW32" s="536"/>
      <c r="AX32" s="536"/>
      <c r="AY32" s="536"/>
      <c r="AZ32" s="536"/>
      <c r="BA32" s="536"/>
      <c r="BB32" s="536"/>
      <c r="BC32" s="536"/>
      <c r="BD32" s="536"/>
      <c r="BE32" s="536"/>
      <c r="BF32" s="536"/>
      <c r="BG32" s="536"/>
      <c r="BH32" s="536"/>
      <c r="BI32" s="536"/>
      <c r="BJ32" s="536"/>
      <c r="BK32" s="536"/>
      <c r="BL32" s="536"/>
      <c r="BM32" s="536"/>
      <c r="BN32" s="536"/>
      <c r="BO32" s="536"/>
      <c r="BP32" s="536"/>
      <c r="BQ32" s="536"/>
      <c r="BR32" s="536"/>
      <c r="BS32" s="536"/>
      <c r="BT32" s="536"/>
      <c r="BU32" s="536"/>
      <c r="BV32" s="536"/>
      <c r="BW32" s="536"/>
      <c r="BX32" s="536"/>
      <c r="BY32" s="536"/>
      <c r="BZ32" s="536"/>
      <c r="CA32" s="536"/>
      <c r="CB32" s="536"/>
      <c r="CC32" s="536"/>
      <c r="CD32" s="536"/>
      <c r="CE32" s="536"/>
      <c r="CF32" s="536"/>
      <c r="CG32" s="536"/>
      <c r="CH32" s="536"/>
      <c r="CI32" s="536"/>
      <c r="CJ32" s="536"/>
      <c r="CK32" s="536"/>
      <c r="CL32" s="536"/>
      <c r="CM32" s="537"/>
      <c r="CN32" s="533" t="s">
        <v>1027</v>
      </c>
      <c r="CO32" s="530"/>
      <c r="CP32" s="530"/>
      <c r="CQ32" s="530"/>
      <c r="CR32" s="530"/>
      <c r="CS32" s="530"/>
      <c r="CT32" s="530"/>
      <c r="CU32" s="534"/>
      <c r="CV32" s="539"/>
      <c r="CW32" s="530"/>
      <c r="CX32" s="530"/>
      <c r="CY32" s="530"/>
      <c r="CZ32" s="530"/>
      <c r="DA32" s="530"/>
      <c r="DB32" s="530"/>
      <c r="DC32" s="534"/>
      <c r="DD32" s="540"/>
      <c r="DE32" s="530"/>
      <c r="DF32" s="530"/>
      <c r="DG32" s="530"/>
      <c r="DH32" s="530"/>
      <c r="DI32" s="530"/>
      <c r="DJ32" s="530"/>
      <c r="DK32" s="530"/>
      <c r="DL32" s="436"/>
      <c r="DM32" s="437"/>
      <c r="DN32" s="430"/>
      <c r="DO32" s="526">
        <v>0</v>
      </c>
      <c r="DP32" s="527"/>
      <c r="DQ32" s="527"/>
      <c r="DR32" s="527"/>
      <c r="DS32" s="527"/>
      <c r="DT32" s="527"/>
      <c r="DU32" s="527"/>
      <c r="DV32" s="527"/>
      <c r="DW32" s="527"/>
      <c r="DX32" s="527"/>
      <c r="DY32" s="527"/>
      <c r="DZ32" s="527"/>
      <c r="EA32" s="528"/>
      <c r="EB32" s="526">
        <v>0</v>
      </c>
      <c r="EC32" s="527"/>
      <c r="ED32" s="527"/>
      <c r="EE32" s="527"/>
      <c r="EF32" s="527"/>
      <c r="EG32" s="527"/>
      <c r="EH32" s="527"/>
      <c r="EI32" s="527"/>
      <c r="EJ32" s="527"/>
      <c r="EK32" s="527"/>
      <c r="EL32" s="527"/>
      <c r="EM32" s="527"/>
      <c r="EN32" s="528"/>
      <c r="EO32" s="526">
        <v>0</v>
      </c>
      <c r="EP32" s="527"/>
      <c r="EQ32" s="527"/>
      <c r="ER32" s="527"/>
      <c r="ES32" s="527"/>
      <c r="ET32" s="527"/>
      <c r="EU32" s="527"/>
      <c r="EV32" s="527"/>
      <c r="EW32" s="527"/>
      <c r="EX32" s="527"/>
      <c r="EY32" s="527"/>
      <c r="EZ32" s="527"/>
      <c r="FA32" s="528"/>
      <c r="FB32" s="529"/>
      <c r="FC32" s="530"/>
      <c r="FD32" s="530"/>
      <c r="FE32" s="530"/>
      <c r="FF32" s="530"/>
      <c r="FG32" s="530"/>
      <c r="FH32" s="530"/>
      <c r="FI32" s="530"/>
      <c r="FJ32" s="530"/>
      <c r="FK32" s="530"/>
      <c r="FL32" s="530"/>
      <c r="FM32" s="438"/>
      <c r="FN32" s="439"/>
    </row>
    <row r="33" spans="1:181" ht="27" customHeight="1" thickBot="1" x14ac:dyDescent="0.25">
      <c r="A33" s="538" t="s">
        <v>297</v>
      </c>
      <c r="B33" s="538"/>
      <c r="C33" s="538"/>
      <c r="D33" s="538"/>
      <c r="E33" s="538"/>
      <c r="F33" s="538"/>
      <c r="G33" s="538"/>
      <c r="H33" s="561"/>
      <c r="I33" s="633" t="s">
        <v>298</v>
      </c>
      <c r="J33" s="634"/>
      <c r="K33" s="634"/>
      <c r="L33" s="634"/>
      <c r="M33" s="634"/>
      <c r="N33" s="634"/>
      <c r="O33" s="634"/>
      <c r="P33" s="634"/>
      <c r="Q33" s="634"/>
      <c r="R33" s="634"/>
      <c r="S33" s="634"/>
      <c r="T33" s="634"/>
      <c r="U33" s="634"/>
      <c r="V33" s="634"/>
      <c r="W33" s="634"/>
      <c r="X33" s="634"/>
      <c r="Y33" s="634"/>
      <c r="Z33" s="634"/>
      <c r="AA33" s="634"/>
      <c r="AB33" s="634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  <c r="CE33" s="634"/>
      <c r="CF33" s="634"/>
      <c r="CG33" s="634"/>
      <c r="CH33" s="634"/>
      <c r="CI33" s="634"/>
      <c r="CJ33" s="634"/>
      <c r="CK33" s="634"/>
      <c r="CL33" s="634"/>
      <c r="CM33" s="634"/>
      <c r="CN33" s="646" t="s">
        <v>299</v>
      </c>
      <c r="CO33" s="647"/>
      <c r="CP33" s="647"/>
      <c r="CQ33" s="647"/>
      <c r="CR33" s="647"/>
      <c r="CS33" s="647"/>
      <c r="CT33" s="647"/>
      <c r="CU33" s="648"/>
      <c r="CV33" s="649"/>
      <c r="CW33" s="647"/>
      <c r="CX33" s="647"/>
      <c r="CY33" s="647"/>
      <c r="CZ33" s="647"/>
      <c r="DA33" s="647"/>
      <c r="DB33" s="647"/>
      <c r="DC33" s="648"/>
      <c r="DD33" s="649"/>
      <c r="DE33" s="647"/>
      <c r="DF33" s="647"/>
      <c r="DG33" s="647"/>
      <c r="DH33" s="647"/>
      <c r="DI33" s="647"/>
      <c r="DJ33" s="647"/>
      <c r="DK33" s="647"/>
      <c r="DL33" s="647"/>
      <c r="DM33" s="648"/>
      <c r="DN33" s="430"/>
      <c r="DO33" s="630">
        <f>DO34+DO37</f>
        <v>6496924.3800000008</v>
      </c>
      <c r="DP33" s="631"/>
      <c r="DQ33" s="631"/>
      <c r="DR33" s="631"/>
      <c r="DS33" s="631"/>
      <c r="DT33" s="631"/>
      <c r="DU33" s="631"/>
      <c r="DV33" s="631"/>
      <c r="DW33" s="631"/>
      <c r="DX33" s="631"/>
      <c r="DY33" s="631"/>
      <c r="DZ33" s="631"/>
      <c r="EA33" s="632"/>
      <c r="EB33" s="630">
        <f t="shared" ref="EB33" si="6">EB34+EB37</f>
        <v>6472299.2399999993</v>
      </c>
      <c r="EC33" s="631"/>
      <c r="ED33" s="631"/>
      <c r="EE33" s="631"/>
      <c r="EF33" s="631"/>
      <c r="EG33" s="631"/>
      <c r="EH33" s="631"/>
      <c r="EI33" s="631"/>
      <c r="EJ33" s="631"/>
      <c r="EK33" s="631"/>
      <c r="EL33" s="631"/>
      <c r="EM33" s="631"/>
      <c r="EN33" s="632"/>
      <c r="EO33" s="630">
        <f t="shared" ref="EO33" si="7">EO34+EO37</f>
        <v>6470900.46</v>
      </c>
      <c r="EP33" s="631"/>
      <c r="EQ33" s="631"/>
      <c r="ER33" s="631"/>
      <c r="ES33" s="631"/>
      <c r="ET33" s="631"/>
      <c r="EU33" s="631"/>
      <c r="EV33" s="631"/>
      <c r="EW33" s="631"/>
      <c r="EX33" s="631"/>
      <c r="EY33" s="631"/>
      <c r="EZ33" s="631"/>
      <c r="FA33" s="632"/>
      <c r="FB33" s="650"/>
      <c r="FC33" s="651"/>
      <c r="FD33" s="651"/>
      <c r="FE33" s="651"/>
      <c r="FF33" s="651"/>
      <c r="FG33" s="651"/>
      <c r="FH33" s="651"/>
      <c r="FI33" s="651"/>
      <c r="FJ33" s="651"/>
      <c r="FK33" s="651"/>
      <c r="FL33" s="651"/>
      <c r="FM33" s="651"/>
      <c r="FN33" s="652"/>
    </row>
    <row r="34" spans="1:181" ht="32.25" customHeight="1" thickBot="1" x14ac:dyDescent="0.25">
      <c r="A34" s="538" t="s">
        <v>300</v>
      </c>
      <c r="B34" s="538"/>
      <c r="C34" s="538"/>
      <c r="D34" s="538"/>
      <c r="E34" s="538"/>
      <c r="F34" s="538"/>
      <c r="G34" s="538"/>
      <c r="H34" s="561"/>
      <c r="I34" s="531" t="s">
        <v>284</v>
      </c>
      <c r="J34" s="532"/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  <c r="V34" s="532"/>
      <c r="W34" s="532"/>
      <c r="X34" s="532"/>
      <c r="Y34" s="532"/>
      <c r="Z34" s="532"/>
      <c r="AA34" s="532"/>
      <c r="AB34" s="532"/>
      <c r="AC34" s="532"/>
      <c r="AD34" s="532"/>
      <c r="AE34" s="532"/>
      <c r="AF34" s="532"/>
      <c r="AG34" s="532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2"/>
      <c r="BN34" s="532"/>
      <c r="BO34" s="532"/>
      <c r="BP34" s="532"/>
      <c r="BQ34" s="532"/>
      <c r="BR34" s="532"/>
      <c r="BS34" s="532"/>
      <c r="BT34" s="532"/>
      <c r="BU34" s="532"/>
      <c r="BV34" s="532"/>
      <c r="BW34" s="532"/>
      <c r="BX34" s="532"/>
      <c r="BY34" s="532"/>
      <c r="BZ34" s="532"/>
      <c r="CA34" s="532"/>
      <c r="CB34" s="532"/>
      <c r="CC34" s="532"/>
      <c r="CD34" s="532"/>
      <c r="CE34" s="532"/>
      <c r="CF34" s="532"/>
      <c r="CG34" s="532"/>
      <c r="CH34" s="532"/>
      <c r="CI34" s="532"/>
      <c r="CJ34" s="532"/>
      <c r="CK34" s="532"/>
      <c r="CL34" s="532"/>
      <c r="CM34" s="532"/>
      <c r="CN34" s="653" t="s">
        <v>301</v>
      </c>
      <c r="CO34" s="542"/>
      <c r="CP34" s="542"/>
      <c r="CQ34" s="542"/>
      <c r="CR34" s="542"/>
      <c r="CS34" s="542"/>
      <c r="CT34" s="542"/>
      <c r="CU34" s="543"/>
      <c r="CV34" s="541" t="s">
        <v>21</v>
      </c>
      <c r="CW34" s="542"/>
      <c r="CX34" s="542"/>
      <c r="CY34" s="542"/>
      <c r="CZ34" s="542"/>
      <c r="DA34" s="542"/>
      <c r="DB34" s="542"/>
      <c r="DC34" s="543"/>
      <c r="DD34" s="541"/>
      <c r="DE34" s="542"/>
      <c r="DF34" s="542"/>
      <c r="DG34" s="542"/>
      <c r="DH34" s="542"/>
      <c r="DI34" s="542"/>
      <c r="DJ34" s="542"/>
      <c r="DK34" s="542"/>
      <c r="DL34" s="542"/>
      <c r="DM34" s="543"/>
      <c r="DN34" s="430"/>
      <c r="DO34" s="526">
        <v>0</v>
      </c>
      <c r="DP34" s="527"/>
      <c r="DQ34" s="527"/>
      <c r="DR34" s="527"/>
      <c r="DS34" s="527"/>
      <c r="DT34" s="527"/>
      <c r="DU34" s="527"/>
      <c r="DV34" s="527"/>
      <c r="DW34" s="527"/>
      <c r="DX34" s="527"/>
      <c r="DY34" s="527"/>
      <c r="DZ34" s="527"/>
      <c r="EA34" s="528"/>
      <c r="EB34" s="630">
        <v>0</v>
      </c>
      <c r="EC34" s="631"/>
      <c r="ED34" s="631"/>
      <c r="EE34" s="631"/>
      <c r="EF34" s="631"/>
      <c r="EG34" s="631"/>
      <c r="EH34" s="631"/>
      <c r="EI34" s="631"/>
      <c r="EJ34" s="631"/>
      <c r="EK34" s="631"/>
      <c r="EL34" s="631"/>
      <c r="EM34" s="631"/>
      <c r="EN34" s="632"/>
      <c r="EO34" s="630">
        <v>0</v>
      </c>
      <c r="EP34" s="631"/>
      <c r="EQ34" s="631"/>
      <c r="ER34" s="631"/>
      <c r="ES34" s="631"/>
      <c r="ET34" s="631"/>
      <c r="EU34" s="631"/>
      <c r="EV34" s="631"/>
      <c r="EW34" s="631"/>
      <c r="EX34" s="631"/>
      <c r="EY34" s="631"/>
      <c r="EZ34" s="631"/>
      <c r="FA34" s="632"/>
      <c r="FB34" s="574"/>
      <c r="FC34" s="575"/>
      <c r="FD34" s="575"/>
      <c r="FE34" s="575"/>
      <c r="FF34" s="575"/>
      <c r="FG34" s="575"/>
      <c r="FH34" s="575"/>
      <c r="FI34" s="575"/>
      <c r="FJ34" s="575"/>
      <c r="FK34" s="575"/>
      <c r="FL34" s="575"/>
      <c r="FM34" s="575"/>
      <c r="FN34" s="576"/>
    </row>
    <row r="35" spans="1:181" ht="27.75" customHeight="1" thickBot="1" x14ac:dyDescent="0.25">
      <c r="A35" s="538" t="s">
        <v>1028</v>
      </c>
      <c r="B35" s="538"/>
      <c r="C35" s="538"/>
      <c r="D35" s="538"/>
      <c r="E35" s="538"/>
      <c r="F35" s="538"/>
      <c r="G35" s="538"/>
      <c r="H35" s="431"/>
      <c r="I35" s="535" t="s">
        <v>1029</v>
      </c>
      <c r="J35" s="536"/>
      <c r="K35" s="536"/>
      <c r="L35" s="536"/>
      <c r="M35" s="536"/>
      <c r="N35" s="536"/>
      <c r="O35" s="536"/>
      <c r="P35" s="536"/>
      <c r="Q35" s="536"/>
      <c r="R35" s="536"/>
      <c r="S35" s="536"/>
      <c r="T35" s="536"/>
      <c r="U35" s="536"/>
      <c r="V35" s="536"/>
      <c r="W35" s="536"/>
      <c r="X35" s="536"/>
      <c r="Y35" s="536"/>
      <c r="Z35" s="536"/>
      <c r="AA35" s="536"/>
      <c r="AB35" s="536"/>
      <c r="AC35" s="536"/>
      <c r="AD35" s="536"/>
      <c r="AE35" s="536"/>
      <c r="AF35" s="536"/>
      <c r="AG35" s="536"/>
      <c r="AH35" s="536"/>
      <c r="AI35" s="536"/>
      <c r="AJ35" s="536"/>
      <c r="AK35" s="536"/>
      <c r="AL35" s="536"/>
      <c r="AM35" s="536"/>
      <c r="AN35" s="536"/>
      <c r="AO35" s="536"/>
      <c r="AP35" s="536"/>
      <c r="AQ35" s="536"/>
      <c r="AR35" s="536"/>
      <c r="AS35" s="536"/>
      <c r="AT35" s="536"/>
      <c r="AU35" s="536"/>
      <c r="AV35" s="536"/>
      <c r="AW35" s="536"/>
      <c r="AX35" s="536"/>
      <c r="AY35" s="536"/>
      <c r="AZ35" s="536"/>
      <c r="BA35" s="536"/>
      <c r="BB35" s="536"/>
      <c r="BC35" s="536"/>
      <c r="BD35" s="536"/>
      <c r="BE35" s="536"/>
      <c r="BF35" s="536"/>
      <c r="BG35" s="536"/>
      <c r="BH35" s="536"/>
      <c r="BI35" s="536"/>
      <c r="BJ35" s="536"/>
      <c r="BK35" s="536"/>
      <c r="BL35" s="536"/>
      <c r="BM35" s="536"/>
      <c r="BN35" s="536"/>
      <c r="BO35" s="536"/>
      <c r="BP35" s="536"/>
      <c r="BQ35" s="536"/>
      <c r="BR35" s="536"/>
      <c r="BS35" s="536"/>
      <c r="BT35" s="536"/>
      <c r="BU35" s="536"/>
      <c r="BV35" s="536"/>
      <c r="BW35" s="536"/>
      <c r="BX35" s="536"/>
      <c r="BY35" s="536"/>
      <c r="BZ35" s="536"/>
      <c r="CA35" s="536"/>
      <c r="CB35" s="536"/>
      <c r="CC35" s="536"/>
      <c r="CD35" s="536"/>
      <c r="CE35" s="536"/>
      <c r="CF35" s="536"/>
      <c r="CG35" s="536"/>
      <c r="CH35" s="536"/>
      <c r="CI35" s="536"/>
      <c r="CJ35" s="536"/>
      <c r="CK35" s="536"/>
      <c r="CL35" s="536"/>
      <c r="CM35" s="537"/>
      <c r="CN35" s="533" t="s">
        <v>1030</v>
      </c>
      <c r="CO35" s="530"/>
      <c r="CP35" s="530"/>
      <c r="CQ35" s="530"/>
      <c r="CR35" s="530"/>
      <c r="CS35" s="530"/>
      <c r="CT35" s="530"/>
      <c r="CU35" s="534"/>
      <c r="CV35" s="541" t="s">
        <v>21</v>
      </c>
      <c r="CW35" s="542"/>
      <c r="CX35" s="542"/>
      <c r="CY35" s="542"/>
      <c r="CZ35" s="542"/>
      <c r="DA35" s="542"/>
      <c r="DB35" s="542"/>
      <c r="DC35" s="543"/>
      <c r="DD35" s="541"/>
      <c r="DE35" s="542"/>
      <c r="DF35" s="542"/>
      <c r="DG35" s="542"/>
      <c r="DH35" s="542"/>
      <c r="DI35" s="542"/>
      <c r="DJ35" s="542"/>
      <c r="DK35" s="542"/>
      <c r="DL35" s="542"/>
      <c r="DM35" s="543"/>
      <c r="DN35" s="430"/>
      <c r="DO35" s="526">
        <v>0</v>
      </c>
      <c r="DP35" s="527"/>
      <c r="DQ35" s="527"/>
      <c r="DR35" s="527"/>
      <c r="DS35" s="527"/>
      <c r="DT35" s="527"/>
      <c r="DU35" s="527"/>
      <c r="DV35" s="527"/>
      <c r="DW35" s="527"/>
      <c r="DX35" s="527"/>
      <c r="DY35" s="527"/>
      <c r="DZ35" s="527"/>
      <c r="EA35" s="528"/>
      <c r="EB35" s="630">
        <v>0</v>
      </c>
      <c r="EC35" s="631"/>
      <c r="ED35" s="631"/>
      <c r="EE35" s="631"/>
      <c r="EF35" s="631"/>
      <c r="EG35" s="631"/>
      <c r="EH35" s="631"/>
      <c r="EI35" s="631"/>
      <c r="EJ35" s="631"/>
      <c r="EK35" s="631"/>
      <c r="EL35" s="631"/>
      <c r="EM35" s="631"/>
      <c r="EN35" s="632"/>
      <c r="EO35" s="630">
        <v>0</v>
      </c>
      <c r="EP35" s="631"/>
      <c r="EQ35" s="631"/>
      <c r="ER35" s="631"/>
      <c r="ES35" s="631"/>
      <c r="ET35" s="631"/>
      <c r="EU35" s="631"/>
      <c r="EV35" s="631"/>
      <c r="EW35" s="631"/>
      <c r="EX35" s="631"/>
      <c r="EY35" s="631"/>
      <c r="EZ35" s="631"/>
      <c r="FA35" s="632"/>
      <c r="FB35" s="529"/>
      <c r="FC35" s="530"/>
      <c r="FD35" s="530"/>
      <c r="FE35" s="530"/>
      <c r="FF35" s="530"/>
      <c r="FG35" s="530"/>
      <c r="FH35" s="530"/>
      <c r="FI35" s="530"/>
      <c r="FJ35" s="530"/>
      <c r="FK35" s="530"/>
      <c r="FL35" s="530"/>
      <c r="FM35" s="440"/>
      <c r="FN35" s="441"/>
    </row>
    <row r="36" spans="1:181" ht="30.75" customHeight="1" x14ac:dyDescent="0.2">
      <c r="A36" s="538" t="s">
        <v>1031</v>
      </c>
      <c r="B36" s="538"/>
      <c r="C36" s="538"/>
      <c r="D36" s="538"/>
      <c r="E36" s="538"/>
      <c r="F36" s="538"/>
      <c r="G36" s="538"/>
      <c r="H36" s="431"/>
      <c r="I36" s="535" t="s">
        <v>1032</v>
      </c>
      <c r="J36" s="536"/>
      <c r="K36" s="536"/>
      <c r="L36" s="536"/>
      <c r="M36" s="536"/>
      <c r="N36" s="536"/>
      <c r="O36" s="536"/>
      <c r="P36" s="536"/>
      <c r="Q36" s="536"/>
      <c r="R36" s="536"/>
      <c r="S36" s="536"/>
      <c r="T36" s="536"/>
      <c r="U36" s="536"/>
      <c r="V36" s="536"/>
      <c r="W36" s="536"/>
      <c r="X36" s="536"/>
      <c r="Y36" s="536"/>
      <c r="Z36" s="536"/>
      <c r="AA36" s="536"/>
      <c r="AB36" s="536"/>
      <c r="AC36" s="536"/>
      <c r="AD36" s="536"/>
      <c r="AE36" s="536"/>
      <c r="AF36" s="536"/>
      <c r="AG36" s="536"/>
      <c r="AH36" s="536"/>
      <c r="AI36" s="536"/>
      <c r="AJ36" s="536"/>
      <c r="AK36" s="536"/>
      <c r="AL36" s="536"/>
      <c r="AM36" s="536"/>
      <c r="AN36" s="536"/>
      <c r="AO36" s="536"/>
      <c r="AP36" s="536"/>
      <c r="AQ36" s="536"/>
      <c r="AR36" s="536"/>
      <c r="AS36" s="536"/>
      <c r="AT36" s="536"/>
      <c r="AU36" s="536"/>
      <c r="AV36" s="536"/>
      <c r="AW36" s="536"/>
      <c r="AX36" s="536"/>
      <c r="AY36" s="536"/>
      <c r="AZ36" s="536"/>
      <c r="BA36" s="536"/>
      <c r="BB36" s="536"/>
      <c r="BC36" s="536"/>
      <c r="BD36" s="536"/>
      <c r="BE36" s="536"/>
      <c r="BF36" s="536"/>
      <c r="BG36" s="536"/>
      <c r="BH36" s="536"/>
      <c r="BI36" s="536"/>
      <c r="BJ36" s="536"/>
      <c r="BK36" s="536"/>
      <c r="BL36" s="536"/>
      <c r="BM36" s="536"/>
      <c r="BN36" s="536"/>
      <c r="BO36" s="536"/>
      <c r="BP36" s="536"/>
      <c r="BQ36" s="536"/>
      <c r="BR36" s="536"/>
      <c r="BS36" s="536"/>
      <c r="BT36" s="536"/>
      <c r="BU36" s="536"/>
      <c r="BV36" s="536"/>
      <c r="BW36" s="536"/>
      <c r="BX36" s="536"/>
      <c r="BY36" s="536"/>
      <c r="BZ36" s="536"/>
      <c r="CA36" s="536"/>
      <c r="CB36" s="536"/>
      <c r="CC36" s="536"/>
      <c r="CD36" s="536"/>
      <c r="CE36" s="536"/>
      <c r="CF36" s="536"/>
      <c r="CG36" s="536"/>
      <c r="CH36" s="536"/>
      <c r="CI36" s="536"/>
      <c r="CJ36" s="536"/>
      <c r="CK36" s="536"/>
      <c r="CL36" s="536"/>
      <c r="CM36" s="537"/>
      <c r="CN36" s="533" t="s">
        <v>1033</v>
      </c>
      <c r="CO36" s="530"/>
      <c r="CP36" s="530"/>
      <c r="CQ36" s="530"/>
      <c r="CR36" s="530"/>
      <c r="CS36" s="530"/>
      <c r="CT36" s="530"/>
      <c r="CU36" s="534"/>
      <c r="CV36" s="541" t="s">
        <v>21</v>
      </c>
      <c r="CW36" s="542"/>
      <c r="CX36" s="542"/>
      <c r="CY36" s="542"/>
      <c r="CZ36" s="542"/>
      <c r="DA36" s="542"/>
      <c r="DB36" s="542"/>
      <c r="DC36" s="543"/>
      <c r="DD36" s="541"/>
      <c r="DE36" s="542"/>
      <c r="DF36" s="542"/>
      <c r="DG36" s="542"/>
      <c r="DH36" s="542"/>
      <c r="DI36" s="542"/>
      <c r="DJ36" s="542"/>
      <c r="DK36" s="542"/>
      <c r="DL36" s="542"/>
      <c r="DM36" s="543"/>
      <c r="DN36" s="430"/>
      <c r="DO36" s="526">
        <v>0</v>
      </c>
      <c r="DP36" s="527"/>
      <c r="DQ36" s="527"/>
      <c r="DR36" s="527"/>
      <c r="DS36" s="527"/>
      <c r="DT36" s="527"/>
      <c r="DU36" s="527"/>
      <c r="DV36" s="527"/>
      <c r="DW36" s="527"/>
      <c r="DX36" s="527"/>
      <c r="DY36" s="527"/>
      <c r="DZ36" s="527"/>
      <c r="EA36" s="528"/>
      <c r="EB36" s="630">
        <v>0</v>
      </c>
      <c r="EC36" s="631"/>
      <c r="ED36" s="631"/>
      <c r="EE36" s="631"/>
      <c r="EF36" s="631"/>
      <c r="EG36" s="631"/>
      <c r="EH36" s="631"/>
      <c r="EI36" s="631"/>
      <c r="EJ36" s="631"/>
      <c r="EK36" s="631"/>
      <c r="EL36" s="631"/>
      <c r="EM36" s="631"/>
      <c r="EN36" s="632"/>
      <c r="EO36" s="630">
        <v>0</v>
      </c>
      <c r="EP36" s="631"/>
      <c r="EQ36" s="631"/>
      <c r="ER36" s="631"/>
      <c r="ES36" s="631"/>
      <c r="ET36" s="631"/>
      <c r="EU36" s="631"/>
      <c r="EV36" s="631"/>
      <c r="EW36" s="631"/>
      <c r="EX36" s="631"/>
      <c r="EY36" s="631"/>
      <c r="EZ36" s="631"/>
      <c r="FA36" s="632"/>
      <c r="FB36" s="529"/>
      <c r="FC36" s="530"/>
      <c r="FD36" s="530"/>
      <c r="FE36" s="530"/>
      <c r="FF36" s="530"/>
      <c r="FG36" s="530"/>
      <c r="FH36" s="530"/>
      <c r="FI36" s="530"/>
      <c r="FJ36" s="530"/>
      <c r="FK36" s="530"/>
      <c r="FL36" s="530"/>
      <c r="FM36" s="440"/>
      <c r="FN36" s="441"/>
    </row>
    <row r="37" spans="1:181" ht="29.25" customHeight="1" x14ac:dyDescent="0.2">
      <c r="A37" s="538" t="s">
        <v>302</v>
      </c>
      <c r="B37" s="538"/>
      <c r="C37" s="538"/>
      <c r="D37" s="538"/>
      <c r="E37" s="538"/>
      <c r="F37" s="538"/>
      <c r="G37" s="538"/>
      <c r="H37" s="561"/>
      <c r="I37" s="531" t="s">
        <v>303</v>
      </c>
      <c r="J37" s="532"/>
      <c r="K37" s="532"/>
      <c r="L37" s="532"/>
      <c r="M37" s="532"/>
      <c r="N37" s="532"/>
      <c r="O37" s="532"/>
      <c r="P37" s="532"/>
      <c r="Q37" s="532"/>
      <c r="R37" s="532"/>
      <c r="S37" s="532"/>
      <c r="T37" s="532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2"/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2"/>
      <c r="BO37" s="532"/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3" t="s">
        <v>304</v>
      </c>
      <c r="CO37" s="538"/>
      <c r="CP37" s="538"/>
      <c r="CQ37" s="538"/>
      <c r="CR37" s="538"/>
      <c r="CS37" s="538"/>
      <c r="CT37" s="538"/>
      <c r="CU37" s="561"/>
      <c r="CV37" s="540" t="s">
        <v>21</v>
      </c>
      <c r="CW37" s="538"/>
      <c r="CX37" s="538"/>
      <c r="CY37" s="538"/>
      <c r="CZ37" s="538"/>
      <c r="DA37" s="538"/>
      <c r="DB37" s="538"/>
      <c r="DC37" s="561"/>
      <c r="DD37" s="540"/>
      <c r="DE37" s="538"/>
      <c r="DF37" s="538"/>
      <c r="DG37" s="538"/>
      <c r="DH37" s="538"/>
      <c r="DI37" s="538"/>
      <c r="DJ37" s="538"/>
      <c r="DK37" s="538"/>
      <c r="DL37" s="538"/>
      <c r="DM37" s="561"/>
      <c r="DN37" s="430"/>
      <c r="DO37" s="630">
        <f>ПЛАН!E316+ПЛАН!E370+ПЛАН!E423+ПЛАН!E504+ПЛАН!E537+ПЛАН!E540+ПЛАН!E544</f>
        <v>6496924.3800000008</v>
      </c>
      <c r="DP37" s="631"/>
      <c r="DQ37" s="631"/>
      <c r="DR37" s="631"/>
      <c r="DS37" s="631"/>
      <c r="DT37" s="631"/>
      <c r="DU37" s="631"/>
      <c r="DV37" s="631"/>
      <c r="DW37" s="631"/>
      <c r="DX37" s="631"/>
      <c r="DY37" s="631"/>
      <c r="DZ37" s="631"/>
      <c r="EA37" s="632"/>
      <c r="EB37" s="630">
        <f>ПЛАН!F316+ПЛАН!F370+ПЛАН!F423+ПЛАН!F537+ПЛАН!F540+ПЛАН!F544</f>
        <v>6472299.2399999993</v>
      </c>
      <c r="EC37" s="631"/>
      <c r="ED37" s="631"/>
      <c r="EE37" s="631"/>
      <c r="EF37" s="631"/>
      <c r="EG37" s="631"/>
      <c r="EH37" s="631"/>
      <c r="EI37" s="631"/>
      <c r="EJ37" s="631"/>
      <c r="EK37" s="631"/>
      <c r="EL37" s="631"/>
      <c r="EM37" s="631"/>
      <c r="EN37" s="632"/>
      <c r="EO37" s="630">
        <f>ПЛАН!G544+ПЛАН!G540+ПЛАН!G537+ПЛАН!G504+ПЛАН!G423+ПЛАН!G370+ПЛАН!G316</f>
        <v>6470900.46</v>
      </c>
      <c r="EP37" s="631"/>
      <c r="EQ37" s="631"/>
      <c r="ER37" s="631"/>
      <c r="ES37" s="631"/>
      <c r="ET37" s="631"/>
      <c r="EU37" s="631"/>
      <c r="EV37" s="631"/>
      <c r="EW37" s="631"/>
      <c r="EX37" s="631"/>
      <c r="EY37" s="631"/>
      <c r="EZ37" s="631"/>
      <c r="FA37" s="632"/>
      <c r="FB37" s="529"/>
      <c r="FC37" s="552"/>
      <c r="FD37" s="552"/>
      <c r="FE37" s="552"/>
      <c r="FF37" s="552"/>
      <c r="FG37" s="552"/>
      <c r="FH37" s="552"/>
      <c r="FI37" s="552"/>
      <c r="FJ37" s="552"/>
      <c r="FK37" s="552"/>
      <c r="FL37" s="552"/>
      <c r="FM37" s="552"/>
      <c r="FN37" s="553"/>
    </row>
    <row r="38" spans="1:181" ht="48" customHeight="1" x14ac:dyDescent="0.2">
      <c r="A38" s="538" t="s">
        <v>49</v>
      </c>
      <c r="B38" s="538"/>
      <c r="C38" s="538"/>
      <c r="D38" s="538"/>
      <c r="E38" s="538"/>
      <c r="F38" s="538"/>
      <c r="G38" s="538"/>
      <c r="H38" s="561"/>
      <c r="I38" s="654" t="s">
        <v>1034</v>
      </c>
      <c r="J38" s="655"/>
      <c r="K38" s="655"/>
      <c r="L38" s="655"/>
      <c r="M38" s="655"/>
      <c r="N38" s="655"/>
      <c r="O38" s="655"/>
      <c r="P38" s="655"/>
      <c r="Q38" s="655"/>
      <c r="R38" s="655"/>
      <c r="S38" s="655"/>
      <c r="T38" s="655"/>
      <c r="U38" s="655"/>
      <c r="V38" s="655"/>
      <c r="W38" s="655"/>
      <c r="X38" s="655"/>
      <c r="Y38" s="655"/>
      <c r="Z38" s="655"/>
      <c r="AA38" s="655"/>
      <c r="AB38" s="655"/>
      <c r="AC38" s="655"/>
      <c r="AD38" s="655"/>
      <c r="AE38" s="655"/>
      <c r="AF38" s="655"/>
      <c r="AG38" s="655"/>
      <c r="AH38" s="655"/>
      <c r="AI38" s="655"/>
      <c r="AJ38" s="655"/>
      <c r="AK38" s="655"/>
      <c r="AL38" s="655"/>
      <c r="AM38" s="655"/>
      <c r="AN38" s="655"/>
      <c r="AO38" s="655"/>
      <c r="AP38" s="655"/>
      <c r="AQ38" s="655"/>
      <c r="AR38" s="655"/>
      <c r="AS38" s="655"/>
      <c r="AT38" s="655"/>
      <c r="AU38" s="655"/>
      <c r="AV38" s="655"/>
      <c r="AW38" s="655"/>
      <c r="AX38" s="655"/>
      <c r="AY38" s="655"/>
      <c r="AZ38" s="655"/>
      <c r="BA38" s="655"/>
      <c r="BB38" s="655"/>
      <c r="BC38" s="655"/>
      <c r="BD38" s="655"/>
      <c r="BE38" s="655"/>
      <c r="BF38" s="655"/>
      <c r="BG38" s="655"/>
      <c r="BH38" s="655"/>
      <c r="BI38" s="655"/>
      <c r="BJ38" s="655"/>
      <c r="BK38" s="655"/>
      <c r="BL38" s="655"/>
      <c r="BM38" s="655"/>
      <c r="BN38" s="655"/>
      <c r="BO38" s="655"/>
      <c r="BP38" s="655"/>
      <c r="BQ38" s="655"/>
      <c r="BR38" s="655"/>
      <c r="BS38" s="655"/>
      <c r="BT38" s="655"/>
      <c r="BU38" s="655"/>
      <c r="BV38" s="655"/>
      <c r="BW38" s="655"/>
      <c r="BX38" s="655"/>
      <c r="BY38" s="655"/>
      <c r="BZ38" s="655"/>
      <c r="CA38" s="655"/>
      <c r="CB38" s="655"/>
      <c r="CC38" s="655"/>
      <c r="CD38" s="655"/>
      <c r="CE38" s="655"/>
      <c r="CF38" s="655"/>
      <c r="CG38" s="655"/>
      <c r="CH38" s="655"/>
      <c r="CI38" s="655"/>
      <c r="CJ38" s="655"/>
      <c r="CK38" s="655"/>
      <c r="CL38" s="655"/>
      <c r="CM38" s="655"/>
      <c r="CN38" s="533" t="s">
        <v>305</v>
      </c>
      <c r="CO38" s="538"/>
      <c r="CP38" s="538"/>
      <c r="CQ38" s="538"/>
      <c r="CR38" s="538"/>
      <c r="CS38" s="538"/>
      <c r="CT38" s="538"/>
      <c r="CU38" s="561"/>
      <c r="CV38" s="540" t="s">
        <v>21</v>
      </c>
      <c r="CW38" s="538"/>
      <c r="CX38" s="538"/>
      <c r="CY38" s="538"/>
      <c r="CZ38" s="538"/>
      <c r="DA38" s="538"/>
      <c r="DB38" s="538"/>
      <c r="DC38" s="561"/>
      <c r="DD38" s="540"/>
      <c r="DE38" s="538"/>
      <c r="DF38" s="538"/>
      <c r="DG38" s="538"/>
      <c r="DH38" s="538"/>
      <c r="DI38" s="538"/>
      <c r="DJ38" s="538"/>
      <c r="DK38" s="538"/>
      <c r="DL38" s="538"/>
      <c r="DM38" s="561"/>
      <c r="DN38" s="430"/>
      <c r="DO38" s="630">
        <f>DO40</f>
        <v>6331072.46</v>
      </c>
      <c r="DP38" s="631"/>
      <c r="DQ38" s="631"/>
      <c r="DR38" s="631"/>
      <c r="DS38" s="631"/>
      <c r="DT38" s="631"/>
      <c r="DU38" s="631"/>
      <c r="DV38" s="631"/>
      <c r="DW38" s="631"/>
      <c r="DX38" s="631"/>
      <c r="DY38" s="631"/>
      <c r="DZ38" s="631"/>
      <c r="EA38" s="632"/>
      <c r="EB38" s="630">
        <f t="shared" ref="EB38" si="8">EB40</f>
        <v>6331072.46</v>
      </c>
      <c r="EC38" s="631"/>
      <c r="ED38" s="631"/>
      <c r="EE38" s="631"/>
      <c r="EF38" s="631"/>
      <c r="EG38" s="631"/>
      <c r="EH38" s="631"/>
      <c r="EI38" s="631"/>
      <c r="EJ38" s="631"/>
      <c r="EK38" s="631"/>
      <c r="EL38" s="631"/>
      <c r="EM38" s="631"/>
      <c r="EN38" s="632"/>
      <c r="EO38" s="630">
        <f t="shared" ref="EO38" si="9">EO40</f>
        <v>6645627.3200000003</v>
      </c>
      <c r="EP38" s="631"/>
      <c r="EQ38" s="631"/>
      <c r="ER38" s="631"/>
      <c r="ES38" s="631"/>
      <c r="ET38" s="631"/>
      <c r="EU38" s="631"/>
      <c r="EV38" s="631"/>
      <c r="EW38" s="631"/>
      <c r="EX38" s="631"/>
      <c r="EY38" s="631"/>
      <c r="EZ38" s="631"/>
      <c r="FA38" s="632"/>
      <c r="FB38" s="529"/>
      <c r="FC38" s="552"/>
      <c r="FD38" s="552"/>
      <c r="FE38" s="552"/>
      <c r="FF38" s="552"/>
      <c r="FG38" s="552"/>
      <c r="FH38" s="552"/>
      <c r="FI38" s="552"/>
      <c r="FJ38" s="552"/>
      <c r="FK38" s="552"/>
      <c r="FL38" s="552"/>
      <c r="FM38" s="552"/>
      <c r="FN38" s="553"/>
    </row>
    <row r="39" spans="1:181" ht="21.75" customHeight="1" x14ac:dyDescent="0.2">
      <c r="A39" s="664" t="s">
        <v>1035</v>
      </c>
      <c r="B39" s="664"/>
      <c r="C39" s="664"/>
      <c r="D39" s="664"/>
      <c r="E39" s="664"/>
      <c r="F39" s="664"/>
      <c r="G39" s="664"/>
      <c r="H39" s="665"/>
      <c r="I39" s="668" t="s">
        <v>306</v>
      </c>
      <c r="J39" s="669"/>
      <c r="K39" s="669"/>
      <c r="L39" s="669"/>
      <c r="M39" s="669"/>
      <c r="N39" s="669"/>
      <c r="O39" s="669"/>
      <c r="P39" s="669"/>
      <c r="Q39" s="669"/>
      <c r="R39" s="669"/>
      <c r="S39" s="669"/>
      <c r="T39" s="669"/>
      <c r="U39" s="669"/>
      <c r="V39" s="669"/>
      <c r="W39" s="669"/>
      <c r="X39" s="669"/>
      <c r="Y39" s="669"/>
      <c r="Z39" s="669"/>
      <c r="AA39" s="669"/>
      <c r="AB39" s="669"/>
      <c r="AC39" s="669"/>
      <c r="AD39" s="669"/>
      <c r="AE39" s="669"/>
      <c r="AF39" s="669"/>
      <c r="AG39" s="669"/>
      <c r="AH39" s="669"/>
      <c r="AI39" s="669"/>
      <c r="AJ39" s="669"/>
      <c r="AK39" s="669"/>
      <c r="AL39" s="669"/>
      <c r="AM39" s="669"/>
      <c r="AN39" s="669"/>
      <c r="AO39" s="669"/>
      <c r="AP39" s="669"/>
      <c r="AQ39" s="669"/>
      <c r="AR39" s="669"/>
      <c r="AS39" s="669"/>
      <c r="AT39" s="669"/>
      <c r="AU39" s="669"/>
      <c r="AV39" s="669"/>
      <c r="AW39" s="669"/>
      <c r="AX39" s="669"/>
      <c r="AY39" s="669"/>
      <c r="AZ39" s="669"/>
      <c r="BA39" s="669"/>
      <c r="BB39" s="669"/>
      <c r="BC39" s="669"/>
      <c r="BD39" s="669"/>
      <c r="BE39" s="669"/>
      <c r="BF39" s="669"/>
      <c r="BG39" s="669"/>
      <c r="BH39" s="669"/>
      <c r="BI39" s="669"/>
      <c r="BJ39" s="669"/>
      <c r="BK39" s="669"/>
      <c r="BL39" s="669"/>
      <c r="BM39" s="669"/>
      <c r="BN39" s="669"/>
      <c r="BO39" s="669"/>
      <c r="BP39" s="669"/>
      <c r="BQ39" s="669"/>
      <c r="BR39" s="669"/>
      <c r="BS39" s="669"/>
      <c r="BT39" s="669"/>
      <c r="BU39" s="669"/>
      <c r="BV39" s="669"/>
      <c r="BW39" s="669"/>
      <c r="BX39" s="669"/>
      <c r="BY39" s="669"/>
      <c r="BZ39" s="669"/>
      <c r="CA39" s="669"/>
      <c r="CB39" s="669"/>
      <c r="CC39" s="669"/>
      <c r="CD39" s="669"/>
      <c r="CE39" s="669"/>
      <c r="CF39" s="669"/>
      <c r="CG39" s="669"/>
      <c r="CH39" s="669"/>
      <c r="CI39" s="669"/>
      <c r="CJ39" s="669"/>
      <c r="CK39" s="669"/>
      <c r="CL39" s="669"/>
      <c r="CM39" s="670"/>
      <c r="CN39" s="671" t="s">
        <v>307</v>
      </c>
      <c r="CO39" s="664"/>
      <c r="CP39" s="664"/>
      <c r="CQ39" s="664"/>
      <c r="CR39" s="664"/>
      <c r="CS39" s="664"/>
      <c r="CT39" s="664"/>
      <c r="CU39" s="665"/>
      <c r="CV39" s="673"/>
      <c r="CW39" s="674"/>
      <c r="CX39" s="674"/>
      <c r="CY39" s="674"/>
      <c r="CZ39" s="674"/>
      <c r="DA39" s="674"/>
      <c r="DB39" s="674"/>
      <c r="DC39" s="675"/>
      <c r="DD39" s="673"/>
      <c r="DE39" s="664"/>
      <c r="DF39" s="664"/>
      <c r="DG39" s="664"/>
      <c r="DH39" s="664"/>
      <c r="DI39" s="664"/>
      <c r="DJ39" s="664"/>
      <c r="DK39" s="664"/>
      <c r="DL39" s="664"/>
      <c r="DM39" s="665"/>
      <c r="DN39" s="680"/>
      <c r="DO39" s="630">
        <v>0</v>
      </c>
      <c r="DP39" s="631"/>
      <c r="DQ39" s="631"/>
      <c r="DR39" s="631"/>
      <c r="DS39" s="631"/>
      <c r="DT39" s="631"/>
      <c r="DU39" s="631"/>
      <c r="DV39" s="631"/>
      <c r="DW39" s="631"/>
      <c r="DX39" s="631"/>
      <c r="DY39" s="631"/>
      <c r="DZ39" s="631"/>
      <c r="EA39" s="632"/>
      <c r="EB39" s="630">
        <v>0</v>
      </c>
      <c r="EC39" s="631"/>
      <c r="ED39" s="631"/>
      <c r="EE39" s="631"/>
      <c r="EF39" s="631"/>
      <c r="EG39" s="631"/>
      <c r="EH39" s="631"/>
      <c r="EI39" s="631"/>
      <c r="EJ39" s="631"/>
      <c r="EK39" s="631"/>
      <c r="EL39" s="631"/>
      <c r="EM39" s="631"/>
      <c r="EN39" s="632"/>
      <c r="EO39" s="630">
        <v>0</v>
      </c>
      <c r="EP39" s="631"/>
      <c r="EQ39" s="631"/>
      <c r="ER39" s="631"/>
      <c r="ES39" s="631"/>
      <c r="ET39" s="631"/>
      <c r="EU39" s="631"/>
      <c r="EV39" s="631"/>
      <c r="EW39" s="631"/>
      <c r="EX39" s="631"/>
      <c r="EY39" s="631"/>
      <c r="EZ39" s="631"/>
      <c r="FA39" s="632"/>
      <c r="FB39" s="656"/>
      <c r="FC39" s="657"/>
      <c r="FD39" s="657"/>
      <c r="FE39" s="657"/>
      <c r="FF39" s="657"/>
      <c r="FG39" s="657"/>
      <c r="FH39" s="657"/>
      <c r="FI39" s="657"/>
      <c r="FJ39" s="657"/>
      <c r="FK39" s="657"/>
      <c r="FL39" s="657"/>
      <c r="FM39" s="657"/>
      <c r="FN39" s="658"/>
    </row>
    <row r="40" spans="1:181" ht="12.75" x14ac:dyDescent="0.2">
      <c r="A40" s="666"/>
      <c r="B40" s="666"/>
      <c r="C40" s="666"/>
      <c r="D40" s="666"/>
      <c r="E40" s="666"/>
      <c r="F40" s="666"/>
      <c r="G40" s="666"/>
      <c r="H40" s="667"/>
      <c r="I40" s="662"/>
      <c r="J40" s="663"/>
      <c r="K40" s="663"/>
      <c r="L40" s="663"/>
      <c r="M40" s="663"/>
      <c r="N40" s="663"/>
      <c r="O40" s="663"/>
      <c r="P40" s="663"/>
      <c r="Q40" s="663"/>
      <c r="R40" s="663"/>
      <c r="S40" s="663"/>
      <c r="T40" s="663"/>
      <c r="U40" s="663"/>
      <c r="V40" s="663"/>
      <c r="W40" s="663"/>
      <c r="X40" s="663"/>
      <c r="Y40" s="663"/>
      <c r="Z40" s="663"/>
      <c r="AA40" s="663"/>
      <c r="AB40" s="663"/>
      <c r="AC40" s="663"/>
      <c r="AD40" s="663"/>
      <c r="AE40" s="663"/>
      <c r="AF40" s="663"/>
      <c r="AG40" s="663"/>
      <c r="AH40" s="663"/>
      <c r="AI40" s="663"/>
      <c r="AJ40" s="663"/>
      <c r="AK40" s="663"/>
      <c r="AL40" s="663"/>
      <c r="AM40" s="663"/>
      <c r="AN40" s="663"/>
      <c r="AO40" s="663"/>
      <c r="AP40" s="663"/>
      <c r="AQ40" s="663"/>
      <c r="AR40" s="663"/>
      <c r="AS40" s="663"/>
      <c r="AT40" s="663"/>
      <c r="AU40" s="663"/>
      <c r="AV40" s="663"/>
      <c r="AW40" s="663"/>
      <c r="AX40" s="663"/>
      <c r="AY40" s="663"/>
      <c r="AZ40" s="663"/>
      <c r="BA40" s="663"/>
      <c r="BB40" s="663"/>
      <c r="BC40" s="663"/>
      <c r="BD40" s="663"/>
      <c r="BE40" s="663"/>
      <c r="BF40" s="663"/>
      <c r="BG40" s="663"/>
      <c r="BH40" s="663"/>
      <c r="BI40" s="663"/>
      <c r="BJ40" s="663"/>
      <c r="BK40" s="663"/>
      <c r="BL40" s="663"/>
      <c r="BM40" s="663"/>
      <c r="BN40" s="663"/>
      <c r="BO40" s="663"/>
      <c r="BP40" s="663"/>
      <c r="BQ40" s="663"/>
      <c r="BR40" s="663"/>
      <c r="BS40" s="663"/>
      <c r="BT40" s="663"/>
      <c r="BU40" s="663"/>
      <c r="BV40" s="663"/>
      <c r="BW40" s="663"/>
      <c r="BX40" s="663"/>
      <c r="BY40" s="663"/>
      <c r="BZ40" s="663"/>
      <c r="CA40" s="663"/>
      <c r="CB40" s="663"/>
      <c r="CC40" s="663"/>
      <c r="CD40" s="663"/>
      <c r="CE40" s="663"/>
      <c r="CF40" s="663"/>
      <c r="CG40" s="663"/>
      <c r="CH40" s="663"/>
      <c r="CI40" s="663"/>
      <c r="CJ40" s="663"/>
      <c r="CK40" s="663"/>
      <c r="CL40" s="663"/>
      <c r="CM40" s="663"/>
      <c r="CN40" s="672"/>
      <c r="CO40" s="666"/>
      <c r="CP40" s="666"/>
      <c r="CQ40" s="666"/>
      <c r="CR40" s="666"/>
      <c r="CS40" s="666"/>
      <c r="CT40" s="666"/>
      <c r="CU40" s="667"/>
      <c r="CV40" s="676"/>
      <c r="CW40" s="677"/>
      <c r="CX40" s="677"/>
      <c r="CY40" s="677"/>
      <c r="CZ40" s="677"/>
      <c r="DA40" s="677"/>
      <c r="DB40" s="677"/>
      <c r="DC40" s="678"/>
      <c r="DD40" s="679"/>
      <c r="DE40" s="666"/>
      <c r="DF40" s="666"/>
      <c r="DG40" s="666"/>
      <c r="DH40" s="666"/>
      <c r="DI40" s="666"/>
      <c r="DJ40" s="666"/>
      <c r="DK40" s="666"/>
      <c r="DL40" s="666"/>
      <c r="DM40" s="667"/>
      <c r="DN40" s="681"/>
      <c r="DO40" s="630">
        <f>DO24+DO27+DO34</f>
        <v>6331072.46</v>
      </c>
      <c r="DP40" s="631"/>
      <c r="DQ40" s="631"/>
      <c r="DR40" s="631"/>
      <c r="DS40" s="631"/>
      <c r="DT40" s="631"/>
      <c r="DU40" s="631"/>
      <c r="DV40" s="631"/>
      <c r="DW40" s="631"/>
      <c r="DX40" s="631"/>
      <c r="DY40" s="631"/>
      <c r="DZ40" s="631"/>
      <c r="EA40" s="632"/>
      <c r="EB40" s="630">
        <f>EB24+EB27+EB34</f>
        <v>6331072.46</v>
      </c>
      <c r="EC40" s="631"/>
      <c r="ED40" s="631"/>
      <c r="EE40" s="631"/>
      <c r="EF40" s="631"/>
      <c r="EG40" s="631"/>
      <c r="EH40" s="631"/>
      <c r="EI40" s="631"/>
      <c r="EJ40" s="631"/>
      <c r="EK40" s="631"/>
      <c r="EL40" s="631"/>
      <c r="EM40" s="631"/>
      <c r="EN40" s="632"/>
      <c r="EO40" s="630">
        <f>EO24+EO27+EO34</f>
        <v>6645627.3200000003</v>
      </c>
      <c r="EP40" s="631"/>
      <c r="EQ40" s="631"/>
      <c r="ER40" s="631"/>
      <c r="ES40" s="631"/>
      <c r="ET40" s="631"/>
      <c r="EU40" s="631"/>
      <c r="EV40" s="631"/>
      <c r="EW40" s="631"/>
      <c r="EX40" s="631"/>
      <c r="EY40" s="631"/>
      <c r="EZ40" s="631"/>
      <c r="FA40" s="632"/>
      <c r="FB40" s="659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1"/>
    </row>
    <row r="41" spans="1:181" ht="54" customHeight="1" x14ac:dyDescent="0.2">
      <c r="A41" s="538" t="s">
        <v>50</v>
      </c>
      <c r="B41" s="538"/>
      <c r="C41" s="538"/>
      <c r="D41" s="538"/>
      <c r="E41" s="538"/>
      <c r="F41" s="538"/>
      <c r="G41" s="538"/>
      <c r="H41" s="561"/>
      <c r="I41" s="654" t="s">
        <v>308</v>
      </c>
      <c r="J41" s="655"/>
      <c r="K41" s="655"/>
      <c r="L41" s="655"/>
      <c r="M41" s="655"/>
      <c r="N41" s="655"/>
      <c r="O41" s="655"/>
      <c r="P41" s="655"/>
      <c r="Q41" s="655"/>
      <c r="R41" s="655"/>
      <c r="S41" s="655"/>
      <c r="T41" s="655"/>
      <c r="U41" s="655"/>
      <c r="V41" s="655"/>
      <c r="W41" s="655"/>
      <c r="X41" s="655"/>
      <c r="Y41" s="655"/>
      <c r="Z41" s="655"/>
      <c r="AA41" s="655"/>
      <c r="AB41" s="655"/>
      <c r="AC41" s="655"/>
      <c r="AD41" s="655"/>
      <c r="AE41" s="655"/>
      <c r="AF41" s="655"/>
      <c r="AG41" s="655"/>
      <c r="AH41" s="655"/>
      <c r="AI41" s="655"/>
      <c r="AJ41" s="655"/>
      <c r="AK41" s="655"/>
      <c r="AL41" s="655"/>
      <c r="AM41" s="655"/>
      <c r="AN41" s="655"/>
      <c r="AO41" s="655"/>
      <c r="AP41" s="655"/>
      <c r="AQ41" s="655"/>
      <c r="AR41" s="655"/>
      <c r="AS41" s="655"/>
      <c r="AT41" s="655"/>
      <c r="AU41" s="655"/>
      <c r="AV41" s="655"/>
      <c r="AW41" s="655"/>
      <c r="AX41" s="655"/>
      <c r="AY41" s="655"/>
      <c r="AZ41" s="655"/>
      <c r="BA41" s="655"/>
      <c r="BB41" s="655"/>
      <c r="BC41" s="655"/>
      <c r="BD41" s="655"/>
      <c r="BE41" s="655"/>
      <c r="BF41" s="655"/>
      <c r="BG41" s="655"/>
      <c r="BH41" s="655"/>
      <c r="BI41" s="655"/>
      <c r="BJ41" s="655"/>
      <c r="BK41" s="655"/>
      <c r="BL41" s="655"/>
      <c r="BM41" s="655"/>
      <c r="BN41" s="655"/>
      <c r="BO41" s="655"/>
      <c r="BP41" s="655"/>
      <c r="BQ41" s="655"/>
      <c r="BR41" s="655"/>
      <c r="BS41" s="655"/>
      <c r="BT41" s="655"/>
      <c r="BU41" s="655"/>
      <c r="BV41" s="655"/>
      <c r="BW41" s="655"/>
      <c r="BX41" s="655"/>
      <c r="BY41" s="655"/>
      <c r="BZ41" s="655"/>
      <c r="CA41" s="655"/>
      <c r="CB41" s="655"/>
      <c r="CC41" s="655"/>
      <c r="CD41" s="655"/>
      <c r="CE41" s="655"/>
      <c r="CF41" s="655"/>
      <c r="CG41" s="655"/>
      <c r="CH41" s="655"/>
      <c r="CI41" s="655"/>
      <c r="CJ41" s="655"/>
      <c r="CK41" s="655"/>
      <c r="CL41" s="655"/>
      <c r="CM41" s="655"/>
      <c r="CN41" s="533" t="s">
        <v>309</v>
      </c>
      <c r="CO41" s="538"/>
      <c r="CP41" s="538"/>
      <c r="CQ41" s="538"/>
      <c r="CR41" s="538"/>
      <c r="CS41" s="538"/>
      <c r="CT41" s="538"/>
      <c r="CU41" s="561"/>
      <c r="CV41" s="540" t="s">
        <v>21</v>
      </c>
      <c r="CW41" s="538"/>
      <c r="CX41" s="538"/>
      <c r="CY41" s="538"/>
      <c r="CZ41" s="538"/>
      <c r="DA41" s="538"/>
      <c r="DB41" s="538"/>
      <c r="DC41" s="561"/>
      <c r="DD41" s="540"/>
      <c r="DE41" s="538"/>
      <c r="DF41" s="538"/>
      <c r="DG41" s="538"/>
      <c r="DH41" s="538"/>
      <c r="DI41" s="538"/>
      <c r="DJ41" s="538"/>
      <c r="DK41" s="538"/>
      <c r="DL41" s="538"/>
      <c r="DM41" s="561"/>
      <c r="DN41" s="430"/>
      <c r="DO41" s="630">
        <f>DO43</f>
        <v>0</v>
      </c>
      <c r="DP41" s="631"/>
      <c r="DQ41" s="631"/>
      <c r="DR41" s="631"/>
      <c r="DS41" s="631"/>
      <c r="DT41" s="631"/>
      <c r="DU41" s="631"/>
      <c r="DV41" s="631"/>
      <c r="DW41" s="631"/>
      <c r="DX41" s="631"/>
      <c r="DY41" s="631"/>
      <c r="DZ41" s="631"/>
      <c r="EA41" s="632"/>
      <c r="EB41" s="630">
        <f t="shared" ref="EB41" si="10">EB43</f>
        <v>0</v>
      </c>
      <c r="EC41" s="631"/>
      <c r="ED41" s="631"/>
      <c r="EE41" s="631"/>
      <c r="EF41" s="631"/>
      <c r="EG41" s="631"/>
      <c r="EH41" s="631"/>
      <c r="EI41" s="631"/>
      <c r="EJ41" s="631"/>
      <c r="EK41" s="631"/>
      <c r="EL41" s="631"/>
      <c r="EM41" s="631"/>
      <c r="EN41" s="632"/>
      <c r="EO41" s="630">
        <f t="shared" ref="EO41" si="11">EO43</f>
        <v>0</v>
      </c>
      <c r="EP41" s="631"/>
      <c r="EQ41" s="631"/>
      <c r="ER41" s="631"/>
      <c r="ES41" s="631"/>
      <c r="ET41" s="631"/>
      <c r="EU41" s="631"/>
      <c r="EV41" s="631"/>
      <c r="EW41" s="631"/>
      <c r="EX41" s="631"/>
      <c r="EY41" s="631"/>
      <c r="EZ41" s="631"/>
      <c r="FA41" s="632"/>
      <c r="FB41" s="529"/>
      <c r="FC41" s="552"/>
      <c r="FD41" s="552"/>
      <c r="FE41" s="552"/>
      <c r="FF41" s="552"/>
      <c r="FG41" s="552"/>
      <c r="FH41" s="552"/>
      <c r="FI41" s="552"/>
      <c r="FJ41" s="552"/>
      <c r="FK41" s="552"/>
      <c r="FL41" s="552"/>
      <c r="FM41" s="552"/>
      <c r="FN41" s="553"/>
    </row>
    <row r="42" spans="1:181" ht="28.5" customHeight="1" x14ac:dyDescent="0.2">
      <c r="A42" s="664"/>
      <c r="B42" s="664"/>
      <c r="C42" s="664"/>
      <c r="D42" s="664"/>
      <c r="E42" s="664"/>
      <c r="F42" s="664"/>
      <c r="G42" s="664"/>
      <c r="H42" s="665"/>
      <c r="I42" s="668" t="s">
        <v>306</v>
      </c>
      <c r="J42" s="669"/>
      <c r="K42" s="669"/>
      <c r="L42" s="669"/>
      <c r="M42" s="669"/>
      <c r="N42" s="669"/>
      <c r="O42" s="669"/>
      <c r="P42" s="669"/>
      <c r="Q42" s="669"/>
      <c r="R42" s="669"/>
      <c r="S42" s="669"/>
      <c r="T42" s="669"/>
      <c r="U42" s="669"/>
      <c r="V42" s="669"/>
      <c r="W42" s="669"/>
      <c r="X42" s="669"/>
      <c r="Y42" s="669"/>
      <c r="Z42" s="669"/>
      <c r="AA42" s="669"/>
      <c r="AB42" s="669"/>
      <c r="AC42" s="669"/>
      <c r="AD42" s="669"/>
      <c r="AE42" s="669"/>
      <c r="AF42" s="669"/>
      <c r="AG42" s="669"/>
      <c r="AH42" s="669"/>
      <c r="AI42" s="669"/>
      <c r="AJ42" s="669"/>
      <c r="AK42" s="669"/>
      <c r="AL42" s="669"/>
      <c r="AM42" s="669"/>
      <c r="AN42" s="669"/>
      <c r="AO42" s="669"/>
      <c r="AP42" s="669"/>
      <c r="AQ42" s="669"/>
      <c r="AR42" s="669"/>
      <c r="AS42" s="669"/>
      <c r="AT42" s="669"/>
      <c r="AU42" s="669"/>
      <c r="AV42" s="669"/>
      <c r="AW42" s="669"/>
      <c r="AX42" s="669"/>
      <c r="AY42" s="669"/>
      <c r="AZ42" s="669"/>
      <c r="BA42" s="669"/>
      <c r="BB42" s="669"/>
      <c r="BC42" s="669"/>
      <c r="BD42" s="669"/>
      <c r="BE42" s="669"/>
      <c r="BF42" s="669"/>
      <c r="BG42" s="669"/>
      <c r="BH42" s="669"/>
      <c r="BI42" s="669"/>
      <c r="BJ42" s="669"/>
      <c r="BK42" s="669"/>
      <c r="BL42" s="669"/>
      <c r="BM42" s="669"/>
      <c r="BN42" s="669"/>
      <c r="BO42" s="669"/>
      <c r="BP42" s="669"/>
      <c r="BQ42" s="669"/>
      <c r="BR42" s="669"/>
      <c r="BS42" s="669"/>
      <c r="BT42" s="669"/>
      <c r="BU42" s="669"/>
      <c r="BV42" s="669"/>
      <c r="BW42" s="669"/>
      <c r="BX42" s="669"/>
      <c r="BY42" s="669"/>
      <c r="BZ42" s="669"/>
      <c r="CA42" s="669"/>
      <c r="CB42" s="669"/>
      <c r="CC42" s="669"/>
      <c r="CD42" s="669"/>
      <c r="CE42" s="669"/>
      <c r="CF42" s="669"/>
      <c r="CG42" s="669"/>
      <c r="CH42" s="669"/>
      <c r="CI42" s="669"/>
      <c r="CJ42" s="669"/>
      <c r="CK42" s="669"/>
      <c r="CL42" s="669"/>
      <c r="CM42" s="670"/>
      <c r="CN42" s="671" t="s">
        <v>310</v>
      </c>
      <c r="CO42" s="664"/>
      <c r="CP42" s="664"/>
      <c r="CQ42" s="664"/>
      <c r="CR42" s="664"/>
      <c r="CS42" s="664"/>
      <c r="CT42" s="664"/>
      <c r="CU42" s="665"/>
      <c r="CV42" s="673"/>
      <c r="CW42" s="674"/>
      <c r="CX42" s="674"/>
      <c r="CY42" s="674"/>
      <c r="CZ42" s="674"/>
      <c r="DA42" s="674"/>
      <c r="DB42" s="674"/>
      <c r="DC42" s="675"/>
      <c r="DD42" s="673"/>
      <c r="DE42" s="664"/>
      <c r="DF42" s="664"/>
      <c r="DG42" s="664"/>
      <c r="DH42" s="664"/>
      <c r="DI42" s="664"/>
      <c r="DJ42" s="664"/>
      <c r="DK42" s="664"/>
      <c r="DL42" s="664"/>
      <c r="DM42" s="665"/>
      <c r="DN42" s="430"/>
      <c r="DO42" s="630">
        <v>0</v>
      </c>
      <c r="DP42" s="631"/>
      <c r="DQ42" s="631"/>
      <c r="DR42" s="631"/>
      <c r="DS42" s="631"/>
      <c r="DT42" s="631"/>
      <c r="DU42" s="631"/>
      <c r="DV42" s="631"/>
      <c r="DW42" s="631"/>
      <c r="DX42" s="631"/>
      <c r="DY42" s="631"/>
      <c r="DZ42" s="631"/>
      <c r="EA42" s="632"/>
      <c r="EB42" s="630">
        <v>0</v>
      </c>
      <c r="EC42" s="631"/>
      <c r="ED42" s="631"/>
      <c r="EE42" s="631"/>
      <c r="EF42" s="631"/>
      <c r="EG42" s="631"/>
      <c r="EH42" s="631"/>
      <c r="EI42" s="631"/>
      <c r="EJ42" s="631"/>
      <c r="EK42" s="631"/>
      <c r="EL42" s="631"/>
      <c r="EM42" s="631"/>
      <c r="EN42" s="632"/>
      <c r="EO42" s="630">
        <v>0</v>
      </c>
      <c r="EP42" s="631"/>
      <c r="EQ42" s="631"/>
      <c r="ER42" s="631"/>
      <c r="ES42" s="631"/>
      <c r="ET42" s="631"/>
      <c r="EU42" s="631"/>
      <c r="EV42" s="631"/>
      <c r="EW42" s="631"/>
      <c r="EX42" s="631"/>
      <c r="EY42" s="631"/>
      <c r="EZ42" s="631"/>
      <c r="FA42" s="632"/>
      <c r="FB42" s="656"/>
      <c r="FC42" s="657"/>
      <c r="FD42" s="657"/>
      <c r="FE42" s="657"/>
      <c r="FF42" s="657"/>
      <c r="FG42" s="657"/>
      <c r="FH42" s="657"/>
      <c r="FI42" s="657"/>
      <c r="FJ42" s="657"/>
      <c r="FK42" s="657"/>
      <c r="FL42" s="657"/>
      <c r="FM42" s="657"/>
      <c r="FN42" s="658"/>
    </row>
    <row r="43" spans="1:181" ht="24.75" customHeight="1" thickBot="1" x14ac:dyDescent="0.25">
      <c r="A43" s="666"/>
      <c r="B43" s="666"/>
      <c r="C43" s="666"/>
      <c r="D43" s="666"/>
      <c r="E43" s="666"/>
      <c r="F43" s="666"/>
      <c r="G43" s="666"/>
      <c r="H43" s="667"/>
      <c r="I43" s="662"/>
      <c r="J43" s="663"/>
      <c r="K43" s="663"/>
      <c r="L43" s="663"/>
      <c r="M43" s="663"/>
      <c r="N43" s="663"/>
      <c r="O43" s="663"/>
      <c r="P43" s="663"/>
      <c r="Q43" s="663"/>
      <c r="R43" s="663"/>
      <c r="S43" s="663"/>
      <c r="T43" s="663"/>
      <c r="U43" s="663"/>
      <c r="V43" s="663"/>
      <c r="W43" s="663"/>
      <c r="X43" s="663"/>
      <c r="Y43" s="663"/>
      <c r="Z43" s="663"/>
      <c r="AA43" s="663"/>
      <c r="AB43" s="663"/>
      <c r="AC43" s="663"/>
      <c r="AD43" s="663"/>
      <c r="AE43" s="663"/>
      <c r="AF43" s="663"/>
      <c r="AG43" s="663"/>
      <c r="AH43" s="663"/>
      <c r="AI43" s="663"/>
      <c r="AJ43" s="663"/>
      <c r="AK43" s="663"/>
      <c r="AL43" s="663"/>
      <c r="AM43" s="663"/>
      <c r="AN43" s="663"/>
      <c r="AO43" s="663"/>
      <c r="AP43" s="663"/>
      <c r="AQ43" s="663"/>
      <c r="AR43" s="663"/>
      <c r="AS43" s="663"/>
      <c r="AT43" s="663"/>
      <c r="AU43" s="663"/>
      <c r="AV43" s="663"/>
      <c r="AW43" s="663"/>
      <c r="AX43" s="663"/>
      <c r="AY43" s="663"/>
      <c r="AZ43" s="663"/>
      <c r="BA43" s="663"/>
      <c r="BB43" s="663"/>
      <c r="BC43" s="663"/>
      <c r="BD43" s="663"/>
      <c r="BE43" s="663"/>
      <c r="BF43" s="663"/>
      <c r="BG43" s="663"/>
      <c r="BH43" s="663"/>
      <c r="BI43" s="663"/>
      <c r="BJ43" s="663"/>
      <c r="BK43" s="663"/>
      <c r="BL43" s="663"/>
      <c r="BM43" s="663"/>
      <c r="BN43" s="663"/>
      <c r="BO43" s="663"/>
      <c r="BP43" s="663"/>
      <c r="BQ43" s="663"/>
      <c r="BR43" s="663"/>
      <c r="BS43" s="663"/>
      <c r="BT43" s="663"/>
      <c r="BU43" s="663"/>
      <c r="BV43" s="663"/>
      <c r="BW43" s="663"/>
      <c r="BX43" s="663"/>
      <c r="BY43" s="663"/>
      <c r="BZ43" s="663"/>
      <c r="CA43" s="663"/>
      <c r="CB43" s="663"/>
      <c r="CC43" s="663"/>
      <c r="CD43" s="663"/>
      <c r="CE43" s="663"/>
      <c r="CF43" s="663"/>
      <c r="CG43" s="663"/>
      <c r="CH43" s="663"/>
      <c r="CI43" s="663"/>
      <c r="CJ43" s="663"/>
      <c r="CK43" s="663"/>
      <c r="CL43" s="663"/>
      <c r="CM43" s="663"/>
      <c r="CN43" s="682"/>
      <c r="CO43" s="683"/>
      <c r="CP43" s="683"/>
      <c r="CQ43" s="683"/>
      <c r="CR43" s="683"/>
      <c r="CS43" s="683"/>
      <c r="CT43" s="683"/>
      <c r="CU43" s="684"/>
      <c r="CV43" s="685"/>
      <c r="CW43" s="686"/>
      <c r="CX43" s="686"/>
      <c r="CY43" s="686"/>
      <c r="CZ43" s="686"/>
      <c r="DA43" s="686"/>
      <c r="DB43" s="686"/>
      <c r="DC43" s="687"/>
      <c r="DD43" s="688"/>
      <c r="DE43" s="683"/>
      <c r="DF43" s="683"/>
      <c r="DG43" s="683"/>
      <c r="DH43" s="683"/>
      <c r="DI43" s="683"/>
      <c r="DJ43" s="683"/>
      <c r="DK43" s="683"/>
      <c r="DL43" s="683"/>
      <c r="DM43" s="684"/>
      <c r="DN43" s="430"/>
      <c r="DO43" s="630">
        <v>0</v>
      </c>
      <c r="DP43" s="631"/>
      <c r="DQ43" s="631"/>
      <c r="DR43" s="631"/>
      <c r="DS43" s="631"/>
      <c r="DT43" s="631"/>
      <c r="DU43" s="631"/>
      <c r="DV43" s="631"/>
      <c r="DW43" s="631"/>
      <c r="DX43" s="631"/>
      <c r="DY43" s="631"/>
      <c r="DZ43" s="631"/>
      <c r="EA43" s="632"/>
      <c r="EB43" s="630">
        <v>0</v>
      </c>
      <c r="EC43" s="631"/>
      <c r="ED43" s="631"/>
      <c r="EE43" s="631"/>
      <c r="EF43" s="631"/>
      <c r="EG43" s="631"/>
      <c r="EH43" s="631"/>
      <c r="EI43" s="631"/>
      <c r="EJ43" s="631"/>
      <c r="EK43" s="631"/>
      <c r="EL43" s="631"/>
      <c r="EM43" s="631"/>
      <c r="EN43" s="632"/>
      <c r="EO43" s="630">
        <v>0</v>
      </c>
      <c r="EP43" s="631"/>
      <c r="EQ43" s="631"/>
      <c r="ER43" s="631"/>
      <c r="ES43" s="631"/>
      <c r="ET43" s="631"/>
      <c r="EU43" s="631"/>
      <c r="EV43" s="631"/>
      <c r="EW43" s="631"/>
      <c r="EX43" s="631"/>
      <c r="EY43" s="631"/>
      <c r="EZ43" s="631"/>
      <c r="FA43" s="632"/>
      <c r="FB43" s="689"/>
      <c r="FC43" s="690"/>
      <c r="FD43" s="690"/>
      <c r="FE43" s="690"/>
      <c r="FF43" s="690"/>
      <c r="FG43" s="690"/>
      <c r="FH43" s="690"/>
      <c r="FI43" s="690"/>
      <c r="FJ43" s="690"/>
      <c r="FK43" s="690"/>
      <c r="FL43" s="690"/>
      <c r="FM43" s="690"/>
      <c r="FN43" s="691"/>
    </row>
    <row r="44" spans="1:181" ht="12.75" x14ac:dyDescent="0.2">
      <c r="A44" s="442"/>
      <c r="B44" s="442"/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2"/>
      <c r="Z44" s="442"/>
      <c r="AA44" s="442"/>
      <c r="AB44" s="442"/>
      <c r="AC44" s="442"/>
      <c r="AD44" s="442"/>
      <c r="AE44" s="442"/>
      <c r="AF44" s="442"/>
      <c r="AG44" s="442"/>
      <c r="AH44" s="442"/>
      <c r="AI44" s="442"/>
      <c r="AJ44" s="442"/>
      <c r="AK44" s="442"/>
      <c r="AL44" s="442"/>
      <c r="AM44" s="442"/>
      <c r="AN44" s="442"/>
      <c r="AO44" s="442"/>
      <c r="AP44" s="442"/>
      <c r="AQ44" s="442"/>
      <c r="AR44" s="442"/>
      <c r="AS44" s="442"/>
      <c r="AT44" s="442"/>
      <c r="AU44" s="442"/>
      <c r="AV44" s="442"/>
      <c r="AW44" s="442"/>
      <c r="AX44" s="442"/>
      <c r="AY44" s="442"/>
      <c r="AZ44" s="442"/>
      <c r="BA44" s="442"/>
      <c r="BB44" s="442"/>
      <c r="BC44" s="442"/>
      <c r="BD44" s="442"/>
      <c r="BE44" s="442"/>
      <c r="BF44" s="442"/>
      <c r="BG44" s="442"/>
      <c r="BH44" s="442"/>
      <c r="BI44" s="442"/>
      <c r="BJ44" s="442"/>
      <c r="BK44" s="442"/>
      <c r="BL44" s="442"/>
      <c r="BM44" s="442"/>
      <c r="BN44" s="442"/>
      <c r="BO44" s="442"/>
      <c r="BP44" s="442"/>
      <c r="BQ44" s="442"/>
      <c r="BR44" s="442"/>
      <c r="BS44" s="442"/>
      <c r="BT44" s="442"/>
      <c r="BU44" s="442"/>
      <c r="BV44" s="442"/>
      <c r="BW44" s="442"/>
      <c r="BX44" s="442"/>
      <c r="BY44" s="442"/>
      <c r="BZ44" s="442"/>
      <c r="CA44" s="442"/>
      <c r="CB44" s="442"/>
      <c r="CC44" s="442"/>
      <c r="CD44" s="442"/>
      <c r="CE44" s="442"/>
      <c r="CF44" s="442"/>
      <c r="CG44" s="442"/>
      <c r="CH44" s="442"/>
      <c r="CI44" s="442"/>
      <c r="CJ44" s="442"/>
      <c r="CK44" s="442"/>
      <c r="CL44" s="442"/>
      <c r="CM44" s="442"/>
      <c r="CN44" s="442"/>
      <c r="CO44" s="442"/>
      <c r="CP44" s="442"/>
      <c r="CQ44" s="442"/>
      <c r="CR44" s="442"/>
      <c r="CS44" s="442"/>
      <c r="CT44" s="442"/>
      <c r="CU44" s="442"/>
      <c r="CV44" s="442"/>
      <c r="CW44" s="442"/>
      <c r="CX44" s="442"/>
      <c r="CY44" s="442"/>
      <c r="CZ44" s="442"/>
      <c r="DA44" s="442"/>
      <c r="DB44" s="442"/>
      <c r="DC44" s="442"/>
      <c r="DD44" s="442"/>
      <c r="DE44" s="442"/>
      <c r="DF44" s="442"/>
      <c r="DG44" s="442"/>
      <c r="DH44" s="442"/>
      <c r="DI44" s="442"/>
      <c r="DJ44" s="442"/>
      <c r="DK44" s="442"/>
      <c r="DL44" s="442"/>
      <c r="DM44" s="442"/>
      <c r="DN44" s="442"/>
      <c r="DO44" s="442"/>
      <c r="DP44" s="442"/>
      <c r="DQ44" s="442"/>
      <c r="DR44" s="442"/>
      <c r="DS44" s="442"/>
      <c r="DT44" s="442"/>
      <c r="DU44" s="442"/>
      <c r="DV44" s="442"/>
      <c r="DW44" s="442"/>
      <c r="DX44" s="442"/>
      <c r="DY44" s="442"/>
      <c r="DZ44" s="442"/>
      <c r="EA44" s="442"/>
      <c r="EB44" s="442"/>
      <c r="EC44" s="442"/>
      <c r="ED44" s="442"/>
      <c r="EE44" s="442"/>
      <c r="EF44" s="442"/>
      <c r="EG44" s="442"/>
      <c r="EH44" s="442"/>
      <c r="EI44" s="442"/>
      <c r="EJ44" s="442"/>
      <c r="EK44" s="442"/>
      <c r="EL44" s="442"/>
      <c r="EM44" s="442"/>
      <c r="EN44" s="442"/>
      <c r="EO44" s="442"/>
      <c r="EP44" s="442"/>
      <c r="EQ44" s="442"/>
      <c r="ER44" s="442"/>
      <c r="ES44" s="442"/>
      <c r="ET44" s="442"/>
      <c r="EU44" s="442"/>
      <c r="EV44" s="442"/>
      <c r="EW44" s="442"/>
      <c r="EX44" s="442"/>
      <c r="EY44" s="442"/>
      <c r="EZ44" s="442"/>
      <c r="FA44" s="442"/>
      <c r="FB44" s="442"/>
      <c r="FC44" s="442"/>
      <c r="FD44" s="442"/>
      <c r="FE44" s="442"/>
      <c r="FF44" s="442"/>
      <c r="FG44" s="442"/>
      <c r="FH44" s="442"/>
      <c r="FI44" s="442"/>
      <c r="FJ44" s="442"/>
      <c r="FK44" s="442"/>
      <c r="FL44" s="442"/>
      <c r="FM44" s="442"/>
      <c r="FN44" s="442"/>
    </row>
    <row r="45" spans="1:181" ht="12.75" x14ac:dyDescent="0.2">
      <c r="A45" s="442"/>
      <c r="B45" s="442"/>
      <c r="C45" s="442"/>
      <c r="D45" s="442"/>
      <c r="E45" s="442"/>
      <c r="F45" s="442"/>
      <c r="G45" s="442"/>
      <c r="H45" s="442"/>
      <c r="I45" s="442" t="s">
        <v>311</v>
      </c>
      <c r="J45" s="442"/>
      <c r="K45" s="442"/>
      <c r="L45" s="442"/>
      <c r="M45" s="442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  <c r="AQ45" s="660"/>
      <c r="AR45" s="660"/>
      <c r="AS45" s="660"/>
      <c r="AT45" s="660"/>
      <c r="AU45" s="660"/>
      <c r="AV45" s="660"/>
      <c r="AW45" s="660"/>
      <c r="AX45" s="660"/>
      <c r="AY45" s="660"/>
      <c r="AZ45" s="660"/>
      <c r="BA45" s="660"/>
      <c r="BB45" s="660"/>
      <c r="BC45" s="660"/>
      <c r="BD45" s="660"/>
      <c r="BE45" s="660"/>
      <c r="BF45" s="660"/>
      <c r="BG45" s="660"/>
      <c r="BH45" s="660"/>
      <c r="BI45" s="442"/>
      <c r="BJ45" s="442"/>
      <c r="BK45" s="660"/>
      <c r="BL45" s="660"/>
      <c r="BM45" s="660"/>
      <c r="BN45" s="660"/>
      <c r="BO45" s="660"/>
      <c r="BP45" s="660"/>
      <c r="BQ45" s="660"/>
      <c r="BR45" s="660"/>
      <c r="BS45" s="660"/>
      <c r="BT45" s="660"/>
      <c r="BU45" s="660"/>
      <c r="BV45" s="660"/>
      <c r="BW45" s="442"/>
      <c r="BX45" s="442"/>
      <c r="BY45" s="660"/>
      <c r="BZ45" s="660"/>
      <c r="CA45" s="660"/>
      <c r="CB45" s="660"/>
      <c r="CC45" s="660"/>
      <c r="CD45" s="660"/>
      <c r="CE45" s="660"/>
      <c r="CF45" s="660"/>
      <c r="CG45" s="660"/>
      <c r="CH45" s="660"/>
      <c r="CI45" s="660"/>
      <c r="CJ45" s="660"/>
      <c r="CK45" s="660"/>
      <c r="CL45" s="660"/>
      <c r="CM45" s="660"/>
      <c r="CN45" s="660"/>
      <c r="CO45" s="660"/>
      <c r="CP45" s="660"/>
      <c r="CQ45" s="660"/>
      <c r="CR45" s="660"/>
      <c r="CS45" s="442"/>
      <c r="CT45" s="442"/>
      <c r="CU45" s="442"/>
      <c r="CV45" s="442"/>
      <c r="CW45" s="442"/>
      <c r="CX45" s="442"/>
      <c r="CY45" s="442"/>
      <c r="CZ45" s="442"/>
      <c r="DA45" s="442"/>
      <c r="DB45" s="442"/>
      <c r="DC45" s="442"/>
      <c r="DD45" s="442"/>
      <c r="DE45" s="442"/>
      <c r="DF45" s="442"/>
      <c r="DG45" s="442"/>
      <c r="DH45" s="442"/>
      <c r="DI45" s="442"/>
      <c r="DJ45" s="442"/>
      <c r="DK45" s="442"/>
      <c r="DL45" s="442"/>
      <c r="DM45" s="442"/>
      <c r="DN45" s="442"/>
      <c r="DO45" s="442"/>
      <c r="DP45" s="442"/>
      <c r="DQ45" s="442"/>
      <c r="DR45" s="442"/>
      <c r="DS45" s="442"/>
      <c r="DT45" s="442"/>
      <c r="DU45" s="442"/>
      <c r="DV45" s="442"/>
      <c r="DW45" s="442"/>
      <c r="DX45" s="660" t="s">
        <v>436</v>
      </c>
      <c r="DY45" s="660"/>
      <c r="DZ45" s="660"/>
      <c r="EA45" s="660"/>
      <c r="EB45" s="660"/>
      <c r="EC45" s="660"/>
      <c r="ED45" s="660"/>
      <c r="EE45" s="660"/>
      <c r="EF45" s="660"/>
      <c r="EG45" s="660"/>
      <c r="EH45" s="660"/>
      <c r="EI45" s="660"/>
      <c r="EJ45" s="660"/>
      <c r="EK45" s="660"/>
      <c r="EL45" s="660"/>
      <c r="EM45" s="660"/>
      <c r="EN45" s="660"/>
      <c r="EO45" s="660"/>
      <c r="EP45" s="442"/>
      <c r="EQ45" s="442"/>
      <c r="ER45" s="660"/>
      <c r="ES45" s="660"/>
      <c r="ET45" s="660"/>
      <c r="EU45" s="660"/>
      <c r="EV45" s="660"/>
      <c r="EW45" s="660"/>
      <c r="EX45" s="660"/>
      <c r="EY45" s="660"/>
      <c r="EZ45" s="660"/>
      <c r="FA45" s="660"/>
      <c r="FB45" s="660"/>
      <c r="FC45" s="660"/>
      <c r="FD45" s="442"/>
      <c r="FE45" s="442"/>
      <c r="FF45" s="660"/>
      <c r="FG45" s="660"/>
      <c r="FH45" s="660"/>
      <c r="FI45" s="660"/>
      <c r="FJ45" s="660"/>
      <c r="FK45" s="660"/>
      <c r="FL45" s="660"/>
      <c r="FM45" s="660"/>
      <c r="FN45" s="660"/>
      <c r="FO45" s="660"/>
      <c r="FP45" s="660"/>
      <c r="FQ45" s="660"/>
      <c r="FR45" s="660"/>
      <c r="FS45" s="660"/>
      <c r="FT45" s="660"/>
      <c r="FU45" s="660"/>
      <c r="FV45" s="660"/>
      <c r="FW45" s="660"/>
      <c r="FX45" s="660"/>
      <c r="FY45" s="660"/>
    </row>
    <row r="46" spans="1:181" s="444" customFormat="1" ht="12.75" x14ac:dyDescent="0.2">
      <c r="A46" s="442"/>
      <c r="B46" s="442"/>
      <c r="C46" s="442"/>
      <c r="D46" s="442"/>
      <c r="E46" s="442"/>
      <c r="F46" s="442"/>
      <c r="G46" s="442"/>
      <c r="H46" s="442"/>
      <c r="I46" s="442"/>
      <c r="J46" s="442"/>
      <c r="K46" s="442"/>
      <c r="L46" s="442"/>
      <c r="M46" s="442"/>
      <c r="N46" s="442"/>
      <c r="O46" s="442"/>
      <c r="P46" s="442"/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F46" s="442"/>
      <c r="AG46" s="442"/>
      <c r="AH46" s="442"/>
      <c r="AI46" s="442"/>
      <c r="AJ46" s="442"/>
      <c r="AK46" s="442"/>
      <c r="AL46" s="442"/>
      <c r="AM46" s="442"/>
      <c r="AN46" s="442"/>
      <c r="AO46" s="442"/>
      <c r="AP46" s="442"/>
      <c r="AQ46" s="692" t="s">
        <v>5</v>
      </c>
      <c r="AR46" s="692"/>
      <c r="AS46" s="692"/>
      <c r="AT46" s="692"/>
      <c r="AU46" s="692"/>
      <c r="AV46" s="692"/>
      <c r="AW46" s="692"/>
      <c r="AX46" s="692"/>
      <c r="AY46" s="692"/>
      <c r="AZ46" s="692"/>
      <c r="BA46" s="692"/>
      <c r="BB46" s="692"/>
      <c r="BC46" s="692"/>
      <c r="BD46" s="692"/>
      <c r="BE46" s="692"/>
      <c r="BF46" s="692"/>
      <c r="BG46" s="692"/>
      <c r="BH46" s="692"/>
      <c r="BI46" s="442"/>
      <c r="BJ46" s="442"/>
      <c r="BK46" s="692"/>
      <c r="BL46" s="692"/>
      <c r="BM46" s="692"/>
      <c r="BN46" s="692"/>
      <c r="BO46" s="692"/>
      <c r="BP46" s="692"/>
      <c r="BQ46" s="692"/>
      <c r="BR46" s="692"/>
      <c r="BS46" s="692"/>
      <c r="BT46" s="692"/>
      <c r="BU46" s="692"/>
      <c r="BV46" s="692"/>
      <c r="BW46" s="442"/>
      <c r="BX46" s="442"/>
      <c r="BY46" s="692"/>
      <c r="BZ46" s="692"/>
      <c r="CA46" s="692"/>
      <c r="CB46" s="692"/>
      <c r="CC46" s="692"/>
      <c r="CD46" s="692"/>
      <c r="CE46" s="692"/>
      <c r="CF46" s="692"/>
      <c r="CG46" s="692"/>
      <c r="CH46" s="692"/>
      <c r="CI46" s="692"/>
      <c r="CJ46" s="692"/>
      <c r="CK46" s="692"/>
      <c r="CL46" s="692"/>
      <c r="CM46" s="692"/>
      <c r="CN46" s="692"/>
      <c r="CO46" s="692"/>
      <c r="CP46" s="692"/>
      <c r="CQ46" s="692"/>
      <c r="CR46" s="692"/>
      <c r="CS46" s="442"/>
      <c r="CT46" s="442"/>
      <c r="CU46" s="442"/>
      <c r="CV46" s="442"/>
      <c r="CW46" s="442"/>
      <c r="CX46" s="442"/>
      <c r="CY46" s="442"/>
      <c r="CZ46" s="442"/>
      <c r="DA46" s="442"/>
      <c r="DB46" s="442"/>
      <c r="DC46" s="442"/>
      <c r="DD46" s="442"/>
      <c r="DE46" s="442"/>
      <c r="DF46" s="442"/>
      <c r="DG46" s="442"/>
      <c r="DH46" s="442"/>
      <c r="DI46" s="442"/>
      <c r="DJ46" s="442"/>
      <c r="DK46" s="442"/>
      <c r="DL46" s="442"/>
      <c r="DM46" s="442"/>
      <c r="DN46" s="442"/>
      <c r="DO46" s="442"/>
      <c r="DP46" s="442"/>
      <c r="DQ46" s="442"/>
      <c r="DR46" s="442"/>
      <c r="DS46" s="442"/>
      <c r="DT46" s="442"/>
      <c r="DU46" s="442"/>
      <c r="DV46" s="442"/>
      <c r="DW46" s="442"/>
      <c r="DX46" s="443" t="s">
        <v>6</v>
      </c>
      <c r="DY46" s="443"/>
      <c r="DZ46" s="443"/>
      <c r="EA46" s="443"/>
      <c r="EB46" s="443"/>
      <c r="EC46" s="443"/>
      <c r="ED46" s="443"/>
      <c r="EE46" s="443"/>
      <c r="EF46" s="443"/>
      <c r="EG46" s="443"/>
      <c r="EH46" s="443"/>
      <c r="EI46" s="443"/>
      <c r="EJ46" s="443"/>
      <c r="EK46" s="443"/>
      <c r="EL46" s="443"/>
      <c r="EM46" s="443"/>
      <c r="EN46" s="443"/>
      <c r="EO46" s="443"/>
      <c r="EP46" s="442"/>
      <c r="EQ46" s="442"/>
      <c r="ER46" s="443"/>
      <c r="ES46" s="443"/>
      <c r="ET46" s="443"/>
      <c r="EU46" s="443"/>
      <c r="EV46" s="443"/>
      <c r="EW46" s="443"/>
      <c r="EX46" s="443"/>
      <c r="EY46" s="443"/>
      <c r="EZ46" s="443"/>
      <c r="FA46" s="443"/>
      <c r="FB46" s="443"/>
      <c r="FC46" s="443"/>
      <c r="FD46" s="442"/>
      <c r="FE46" s="442"/>
      <c r="FF46" s="692"/>
      <c r="FG46" s="692"/>
      <c r="FH46" s="692"/>
      <c r="FI46" s="692"/>
      <c r="FJ46" s="692"/>
      <c r="FK46" s="692"/>
      <c r="FL46" s="692"/>
      <c r="FM46" s="692"/>
      <c r="FN46" s="692"/>
      <c r="FO46" s="692"/>
      <c r="FP46" s="692"/>
      <c r="FQ46" s="692"/>
      <c r="FR46" s="692"/>
      <c r="FS46" s="692"/>
      <c r="FT46" s="692"/>
      <c r="FU46" s="692"/>
      <c r="FV46" s="692"/>
      <c r="FW46" s="692"/>
      <c r="FX46" s="692"/>
      <c r="FY46" s="692"/>
    </row>
    <row r="47" spans="1:181" s="444" customFormat="1" ht="3" customHeight="1" x14ac:dyDescent="0.2">
      <c r="A47" s="442"/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2"/>
      <c r="Z47" s="442"/>
      <c r="AA47" s="442"/>
      <c r="AB47" s="442"/>
      <c r="AC47" s="442"/>
      <c r="AD47" s="442"/>
      <c r="AE47" s="442"/>
      <c r="AF47" s="442"/>
      <c r="AG47" s="442"/>
      <c r="AH47" s="442"/>
      <c r="AI47" s="442"/>
      <c r="AJ47" s="442"/>
      <c r="AK47" s="442"/>
      <c r="AL47" s="442"/>
      <c r="AM47" s="442"/>
      <c r="AN47" s="442"/>
      <c r="AO47" s="442"/>
      <c r="AP47" s="442"/>
      <c r="AQ47" s="445"/>
      <c r="AR47" s="445"/>
      <c r="AS47" s="445"/>
      <c r="AT47" s="445"/>
      <c r="AU47" s="445"/>
      <c r="AV47" s="445"/>
      <c r="AW47" s="445"/>
      <c r="AX47" s="445"/>
      <c r="AY47" s="445"/>
      <c r="AZ47" s="445"/>
      <c r="BA47" s="445"/>
      <c r="BB47" s="445"/>
      <c r="BC47" s="445"/>
      <c r="BD47" s="445"/>
      <c r="BE47" s="445"/>
      <c r="BF47" s="445"/>
      <c r="BG47" s="445"/>
      <c r="BH47" s="445"/>
      <c r="BI47" s="442"/>
      <c r="BJ47" s="442"/>
      <c r="BK47" s="445"/>
      <c r="BL47" s="445"/>
      <c r="BM47" s="445"/>
      <c r="BN47" s="445"/>
      <c r="BO47" s="445"/>
      <c r="BP47" s="445"/>
      <c r="BQ47" s="445"/>
      <c r="BR47" s="445"/>
      <c r="BS47" s="445"/>
      <c r="BT47" s="445"/>
      <c r="BU47" s="445"/>
      <c r="BV47" s="445"/>
      <c r="BW47" s="442"/>
      <c r="BX47" s="442"/>
      <c r="BY47" s="445"/>
      <c r="BZ47" s="445"/>
      <c r="CA47" s="445"/>
      <c r="CB47" s="445"/>
      <c r="CC47" s="445"/>
      <c r="CD47" s="445"/>
      <c r="CE47" s="445"/>
      <c r="CF47" s="445"/>
      <c r="CG47" s="445"/>
      <c r="CH47" s="445"/>
      <c r="CI47" s="445"/>
      <c r="CJ47" s="445"/>
      <c r="CK47" s="445"/>
      <c r="CL47" s="445"/>
      <c r="CM47" s="445"/>
      <c r="CN47" s="445"/>
      <c r="CO47" s="445"/>
      <c r="CP47" s="445"/>
      <c r="CQ47" s="445"/>
      <c r="CR47" s="445"/>
      <c r="CS47" s="442"/>
      <c r="CT47" s="442"/>
      <c r="CU47" s="442"/>
      <c r="CV47" s="442"/>
      <c r="CW47" s="442"/>
      <c r="CX47" s="442"/>
      <c r="CY47" s="442"/>
      <c r="CZ47" s="442"/>
      <c r="DA47" s="442"/>
      <c r="DB47" s="442"/>
      <c r="DC47" s="442"/>
      <c r="DD47" s="442"/>
      <c r="DE47" s="442"/>
      <c r="DF47" s="442"/>
      <c r="DG47" s="442"/>
      <c r="DH47" s="442"/>
      <c r="DI47" s="442"/>
      <c r="DJ47" s="442"/>
      <c r="DK47" s="442"/>
      <c r="DL47" s="442"/>
      <c r="DM47" s="442"/>
      <c r="DN47" s="442"/>
      <c r="DO47" s="442"/>
      <c r="DP47" s="442"/>
      <c r="DQ47" s="442"/>
      <c r="DR47" s="442"/>
      <c r="DS47" s="442"/>
      <c r="DT47" s="442"/>
      <c r="DU47" s="442"/>
      <c r="DV47" s="442"/>
      <c r="DW47" s="442"/>
      <c r="DX47" s="442"/>
      <c r="DY47" s="442"/>
      <c r="DZ47" s="442"/>
      <c r="EA47" s="442"/>
      <c r="EB47" s="442"/>
      <c r="EC47" s="442"/>
      <c r="ED47" s="442"/>
      <c r="EE47" s="442"/>
      <c r="EF47" s="442"/>
      <c r="EG47" s="442"/>
      <c r="EH47" s="442"/>
      <c r="EI47" s="442"/>
      <c r="EJ47" s="442"/>
      <c r="EK47" s="442"/>
      <c r="EL47" s="442"/>
      <c r="EM47" s="442"/>
      <c r="EN47" s="442"/>
      <c r="EO47" s="442"/>
      <c r="EP47" s="442"/>
      <c r="EQ47" s="442"/>
      <c r="ER47" s="442"/>
      <c r="ES47" s="442"/>
      <c r="ET47" s="442"/>
      <c r="EU47" s="442"/>
      <c r="EV47" s="442"/>
      <c r="EW47" s="442"/>
      <c r="EX47" s="442"/>
      <c r="EY47" s="442"/>
      <c r="EZ47" s="442"/>
      <c r="FA47" s="442"/>
      <c r="FB47" s="442"/>
      <c r="FC47" s="442"/>
      <c r="FD47" s="442"/>
      <c r="FE47" s="442"/>
      <c r="FF47" s="442"/>
      <c r="FG47" s="442"/>
      <c r="FH47" s="442"/>
      <c r="FI47" s="442"/>
      <c r="FJ47" s="442"/>
      <c r="FK47" s="442"/>
      <c r="FL47" s="442"/>
      <c r="FM47" s="442"/>
      <c r="FN47" s="442"/>
    </row>
    <row r="48" spans="1:181" ht="39" customHeight="1" x14ac:dyDescent="0.2">
      <c r="A48" s="442"/>
      <c r="B48" s="442"/>
      <c r="C48" s="442"/>
      <c r="D48" s="442"/>
      <c r="E48" s="442"/>
      <c r="F48" s="442"/>
      <c r="G48" s="442"/>
      <c r="H48" s="442"/>
      <c r="I48" s="442" t="s">
        <v>313</v>
      </c>
      <c r="J48" s="442"/>
      <c r="K48" s="442"/>
      <c r="L48" s="442"/>
      <c r="M48" s="442"/>
      <c r="N48" s="442"/>
      <c r="O48" s="442"/>
      <c r="P48" s="442"/>
      <c r="Q48" s="442"/>
      <c r="R48" s="442"/>
      <c r="S48" s="442"/>
      <c r="T48" s="442"/>
      <c r="U48" s="442"/>
      <c r="V48" s="442"/>
      <c r="W48" s="442"/>
      <c r="X48" s="442"/>
      <c r="Y48" s="442"/>
      <c r="Z48" s="442"/>
      <c r="AA48" s="442"/>
      <c r="AB48" s="442"/>
      <c r="AC48" s="442"/>
      <c r="AD48" s="442"/>
      <c r="AE48" s="442"/>
      <c r="AF48" s="442"/>
      <c r="AG48" s="442"/>
      <c r="AH48" s="442"/>
      <c r="AI48" s="442"/>
      <c r="AJ48" s="442"/>
      <c r="AK48" s="442"/>
      <c r="AL48" s="442"/>
      <c r="AM48" s="660" t="s">
        <v>950</v>
      </c>
      <c r="AN48" s="660"/>
      <c r="AO48" s="660"/>
      <c r="AP48" s="660"/>
      <c r="AQ48" s="660"/>
      <c r="AR48" s="660"/>
      <c r="AS48" s="660"/>
      <c r="AT48" s="660"/>
      <c r="AU48" s="660"/>
      <c r="AV48" s="660"/>
      <c r="AW48" s="660"/>
      <c r="AX48" s="660"/>
      <c r="AY48" s="660"/>
      <c r="AZ48" s="660"/>
      <c r="BA48" s="660"/>
      <c r="BB48" s="660"/>
      <c r="BC48" s="660"/>
      <c r="BD48" s="660"/>
      <c r="BE48" s="442"/>
      <c r="BF48" s="442"/>
      <c r="BG48" s="660" t="s">
        <v>1038</v>
      </c>
      <c r="BH48" s="660"/>
      <c r="BI48" s="660"/>
      <c r="BJ48" s="660"/>
      <c r="BK48" s="660"/>
      <c r="BL48" s="660"/>
      <c r="BM48" s="660"/>
      <c r="BN48" s="660"/>
      <c r="BO48" s="660"/>
      <c r="BP48" s="660"/>
      <c r="BQ48" s="660"/>
      <c r="BR48" s="660"/>
      <c r="BS48" s="660"/>
      <c r="BT48" s="660"/>
      <c r="BU48" s="660"/>
      <c r="BV48" s="660"/>
      <c r="BW48" s="660"/>
      <c r="BX48" s="660"/>
      <c r="BY48" s="442"/>
      <c r="BZ48" s="442"/>
      <c r="CA48" s="666" t="s">
        <v>1039</v>
      </c>
      <c r="CB48" s="666"/>
      <c r="CC48" s="666"/>
      <c r="CD48" s="666"/>
      <c r="CE48" s="666"/>
      <c r="CF48" s="666"/>
      <c r="CG48" s="666"/>
      <c r="CH48" s="666"/>
      <c r="CI48" s="666"/>
      <c r="CJ48" s="666"/>
      <c r="CK48" s="666"/>
      <c r="CL48" s="666"/>
      <c r="CM48" s="666"/>
      <c r="CN48" s="666"/>
      <c r="CO48" s="666"/>
      <c r="CP48" s="666"/>
      <c r="CQ48" s="666"/>
      <c r="CR48" s="666"/>
      <c r="CS48" s="442"/>
      <c r="CT48" s="442"/>
      <c r="CU48" s="660"/>
      <c r="CV48" s="660"/>
      <c r="CW48" s="660"/>
      <c r="CX48" s="660"/>
      <c r="CY48" s="660"/>
      <c r="CZ48" s="660"/>
      <c r="DA48" s="660"/>
      <c r="DB48" s="660"/>
      <c r="DC48" s="660"/>
      <c r="DD48" s="660"/>
      <c r="DE48" s="660"/>
      <c r="DF48" s="660"/>
      <c r="DG48" s="660"/>
      <c r="DH48" s="660"/>
      <c r="DI48" s="660"/>
      <c r="DJ48" s="660"/>
      <c r="DK48" s="660"/>
      <c r="DL48" s="660"/>
      <c r="DM48" s="660"/>
      <c r="DN48" s="660"/>
      <c r="DO48" s="660"/>
      <c r="DP48" s="660"/>
      <c r="DQ48" s="660"/>
      <c r="DR48" s="660"/>
      <c r="DS48" s="660"/>
      <c r="DT48" s="660"/>
      <c r="DU48" s="660"/>
      <c r="DV48" s="442"/>
      <c r="DW48" s="442"/>
      <c r="DX48" s="660" t="s">
        <v>951</v>
      </c>
      <c r="DY48" s="660"/>
      <c r="DZ48" s="660"/>
      <c r="EA48" s="660"/>
      <c r="EB48" s="660"/>
      <c r="EC48" s="660"/>
      <c r="ED48" s="660"/>
      <c r="EE48" s="660"/>
      <c r="EF48" s="660"/>
      <c r="EG48" s="660"/>
      <c r="EH48" s="660"/>
      <c r="EI48" s="660"/>
      <c r="EJ48" s="442"/>
      <c r="EK48" s="442"/>
      <c r="EL48" s="446"/>
      <c r="EM48" s="446"/>
      <c r="EN48" s="446"/>
      <c r="EO48" s="446"/>
      <c r="EP48" s="446"/>
      <c r="EQ48" s="446"/>
      <c r="ER48" s="446"/>
      <c r="ES48" s="446"/>
      <c r="ET48" s="446"/>
      <c r="EU48" s="446"/>
      <c r="EV48" s="446"/>
      <c r="EW48" s="446"/>
      <c r="EX48" s="660"/>
      <c r="EY48" s="660"/>
      <c r="EZ48" s="660"/>
      <c r="FA48" s="660"/>
      <c r="FB48" s="660"/>
      <c r="FC48" s="660"/>
      <c r="FD48" s="660"/>
      <c r="FE48" s="660"/>
      <c r="FF48" s="660"/>
      <c r="FG48" s="660"/>
      <c r="FH48" s="660"/>
      <c r="FI48" s="660"/>
      <c r="FJ48" s="660"/>
      <c r="FK48" s="660"/>
      <c r="FL48" s="660"/>
      <c r="FM48" s="660"/>
      <c r="FN48" s="660"/>
      <c r="FO48" s="660"/>
    </row>
    <row r="49" spans="1:171" s="444" customFormat="1" ht="12" customHeight="1" x14ac:dyDescent="0.2">
      <c r="A49" s="442"/>
      <c r="B49" s="442"/>
      <c r="C49" s="442"/>
      <c r="D49" s="442"/>
      <c r="E49" s="442"/>
      <c r="F49" s="442"/>
      <c r="G49" s="442"/>
      <c r="H49" s="442"/>
      <c r="I49" s="442"/>
      <c r="J49" s="442"/>
      <c r="K49" s="442"/>
      <c r="L49" s="442"/>
      <c r="M49" s="442"/>
      <c r="N49" s="442"/>
      <c r="O49" s="442"/>
      <c r="P49" s="442"/>
      <c r="Q49" s="442"/>
      <c r="R49" s="442"/>
      <c r="S49" s="442"/>
      <c r="T49" s="442"/>
      <c r="U49" s="442"/>
      <c r="V49" s="442"/>
      <c r="W49" s="442"/>
      <c r="X49" s="442"/>
      <c r="Y49" s="442"/>
      <c r="Z49" s="442"/>
      <c r="AA49" s="442"/>
      <c r="AB49" s="442"/>
      <c r="AC49" s="442"/>
      <c r="AD49" s="442"/>
      <c r="AE49" s="442"/>
      <c r="AF49" s="442"/>
      <c r="AG49" s="442"/>
      <c r="AH49" s="442"/>
      <c r="AI49" s="442"/>
      <c r="AJ49" s="442"/>
      <c r="AK49" s="442"/>
      <c r="AL49" s="442"/>
      <c r="AM49" s="443" t="s">
        <v>312</v>
      </c>
      <c r="AN49" s="443"/>
      <c r="AO49" s="443"/>
      <c r="AP49" s="443"/>
      <c r="AQ49" s="443"/>
      <c r="AR49" s="443"/>
      <c r="AS49" s="443"/>
      <c r="AT49" s="443"/>
      <c r="AU49" s="443"/>
      <c r="AV49" s="443"/>
      <c r="AW49" s="443"/>
      <c r="AX49" s="443"/>
      <c r="AY49" s="443"/>
      <c r="AZ49" s="443"/>
      <c r="BA49" s="443"/>
      <c r="BB49" s="443"/>
      <c r="BC49" s="443"/>
      <c r="BD49" s="443"/>
      <c r="BE49" s="442"/>
      <c r="BF49" s="442"/>
      <c r="BG49" s="443" t="s">
        <v>314</v>
      </c>
      <c r="BH49" s="443"/>
      <c r="BI49" s="443"/>
      <c r="BJ49" s="443"/>
      <c r="BK49" s="443"/>
      <c r="BL49" s="443"/>
      <c r="BM49" s="443"/>
      <c r="BN49" s="443"/>
      <c r="BO49" s="443"/>
      <c r="BP49" s="443"/>
      <c r="BQ49" s="443"/>
      <c r="BR49" s="443"/>
      <c r="BS49" s="443"/>
      <c r="BT49" s="443"/>
      <c r="BU49" s="443"/>
      <c r="BV49" s="443"/>
      <c r="BW49" s="443"/>
      <c r="BX49" s="443"/>
      <c r="BY49" s="442"/>
      <c r="BZ49" s="442"/>
      <c r="CA49" s="443" t="s">
        <v>315</v>
      </c>
      <c r="CB49" s="443"/>
      <c r="CC49" s="443"/>
      <c r="CD49" s="443"/>
      <c r="CE49" s="443"/>
      <c r="CF49" s="443"/>
      <c r="CG49" s="443"/>
      <c r="CH49" s="443"/>
      <c r="CI49" s="443"/>
      <c r="CJ49" s="443"/>
      <c r="CK49" s="443"/>
      <c r="CL49" s="443"/>
      <c r="CM49" s="443"/>
      <c r="CN49" s="443"/>
      <c r="CO49" s="443"/>
      <c r="CP49" s="443"/>
      <c r="CQ49" s="443"/>
      <c r="CR49" s="443"/>
      <c r="CS49" s="442"/>
      <c r="CT49" s="442"/>
      <c r="CU49" s="692" t="s">
        <v>5</v>
      </c>
      <c r="CV49" s="692"/>
      <c r="CW49" s="692"/>
      <c r="CX49" s="692"/>
      <c r="CY49" s="692"/>
      <c r="CZ49" s="692"/>
      <c r="DA49" s="692"/>
      <c r="DB49" s="692"/>
      <c r="DC49" s="692"/>
      <c r="DD49" s="692"/>
      <c r="DE49" s="692"/>
      <c r="DF49" s="692"/>
      <c r="DG49" s="692"/>
      <c r="DH49" s="692"/>
      <c r="DI49" s="692"/>
      <c r="DJ49" s="692"/>
      <c r="DK49" s="692"/>
      <c r="DL49" s="692"/>
      <c r="DM49" s="692"/>
      <c r="DN49" s="692"/>
      <c r="DO49" s="692"/>
      <c r="DP49" s="692"/>
      <c r="DQ49" s="692"/>
      <c r="DR49" s="692"/>
      <c r="DS49" s="692"/>
      <c r="DT49" s="692"/>
      <c r="DU49" s="692"/>
      <c r="DV49" s="442"/>
      <c r="DW49" s="442"/>
      <c r="DX49" s="443" t="s">
        <v>6</v>
      </c>
      <c r="DY49" s="443"/>
      <c r="DZ49" s="443"/>
      <c r="EA49" s="443"/>
      <c r="EB49" s="443"/>
      <c r="EC49" s="443"/>
      <c r="ED49" s="443"/>
      <c r="EE49" s="443"/>
      <c r="EF49" s="443"/>
      <c r="EG49" s="443"/>
      <c r="EH49" s="443"/>
      <c r="EI49" s="443"/>
      <c r="EJ49" s="442"/>
      <c r="EK49" s="442"/>
      <c r="EL49" s="443"/>
      <c r="EM49" s="443"/>
      <c r="EN49" s="443"/>
      <c r="EO49" s="443"/>
      <c r="EP49" s="443"/>
      <c r="EQ49" s="443"/>
      <c r="ER49" s="443"/>
      <c r="ES49" s="443"/>
      <c r="ET49" s="443"/>
      <c r="EU49" s="443"/>
      <c r="EV49" s="443"/>
      <c r="EW49" s="443"/>
      <c r="EX49" s="692"/>
      <c r="EY49" s="692"/>
      <c r="EZ49" s="692"/>
      <c r="FA49" s="692"/>
      <c r="FB49" s="692"/>
      <c r="FC49" s="692"/>
      <c r="FD49" s="692"/>
      <c r="FE49" s="692"/>
      <c r="FF49" s="692"/>
      <c r="FG49" s="692"/>
      <c r="FH49" s="692"/>
      <c r="FI49" s="692"/>
      <c r="FJ49" s="692"/>
      <c r="FK49" s="692"/>
      <c r="FL49" s="692"/>
      <c r="FM49" s="692"/>
      <c r="FN49" s="692"/>
      <c r="FO49" s="692"/>
    </row>
    <row r="50" spans="1:171" s="444" customFormat="1" ht="55.5" customHeight="1" x14ac:dyDescent="0.2">
      <c r="A50" s="442"/>
      <c r="B50" s="442"/>
      <c r="C50" s="442"/>
      <c r="D50" s="442"/>
      <c r="E50" s="442"/>
      <c r="F50" s="442"/>
      <c r="G50" s="442"/>
      <c r="H50" s="442"/>
      <c r="I50" s="442"/>
      <c r="J50" s="442"/>
      <c r="K50" s="442"/>
      <c r="L50" s="442"/>
      <c r="M50" s="442"/>
      <c r="N50" s="442"/>
      <c r="O50" s="442"/>
      <c r="P50" s="442"/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42"/>
      <c r="AB50" s="442"/>
      <c r="AC50" s="442"/>
      <c r="AD50" s="442"/>
      <c r="AE50" s="442"/>
      <c r="AF50" s="442"/>
      <c r="AG50" s="442"/>
      <c r="AH50" s="442"/>
      <c r="AI50" s="442"/>
      <c r="AJ50" s="442"/>
      <c r="AK50" s="442"/>
      <c r="AL50" s="442"/>
      <c r="AM50" s="445"/>
      <c r="AN50" s="445"/>
      <c r="AO50" s="445"/>
      <c r="AP50" s="445"/>
      <c r="AQ50" s="445"/>
      <c r="AR50" s="445"/>
      <c r="AS50" s="445"/>
      <c r="AT50" s="445"/>
      <c r="AU50" s="445"/>
      <c r="AV50" s="445"/>
      <c r="AW50" s="445"/>
      <c r="AX50" s="445"/>
      <c r="AY50" s="445"/>
      <c r="AZ50" s="445"/>
      <c r="BA50" s="445"/>
      <c r="BB50" s="445"/>
      <c r="BC50" s="445"/>
      <c r="BD50" s="445"/>
      <c r="BE50" s="442"/>
      <c r="BF50" s="442"/>
      <c r="BG50" s="445"/>
      <c r="BH50" s="445"/>
      <c r="BI50" s="445"/>
      <c r="BJ50" s="445"/>
      <c r="BK50" s="445"/>
      <c r="BL50" s="445"/>
      <c r="BM50" s="445"/>
      <c r="BN50" s="445"/>
      <c r="BO50" s="445"/>
      <c r="BP50" s="445"/>
      <c r="BQ50" s="445"/>
      <c r="BR50" s="445"/>
      <c r="BS50" s="445"/>
      <c r="BT50" s="445"/>
      <c r="BU50" s="445"/>
      <c r="BV50" s="445"/>
      <c r="BW50" s="445"/>
      <c r="BX50" s="445"/>
      <c r="BY50" s="442"/>
      <c r="BZ50" s="442"/>
      <c r="CA50" s="445"/>
      <c r="CB50" s="445"/>
      <c r="CC50" s="445"/>
      <c r="CD50" s="445"/>
      <c r="CE50" s="445"/>
      <c r="CF50" s="445"/>
      <c r="CG50" s="445"/>
      <c r="CH50" s="445"/>
      <c r="CI50" s="445"/>
      <c r="CJ50" s="445"/>
      <c r="CK50" s="445"/>
      <c r="CL50" s="445"/>
      <c r="CM50" s="445"/>
      <c r="CN50" s="445"/>
      <c r="CO50" s="445"/>
      <c r="CP50" s="445"/>
      <c r="CQ50" s="445"/>
      <c r="CR50" s="445"/>
      <c r="CS50" s="442"/>
      <c r="CT50" s="442"/>
      <c r="CU50" s="442"/>
      <c r="CV50" s="442"/>
      <c r="CW50" s="442"/>
      <c r="CX50" s="442"/>
      <c r="CY50" s="442"/>
      <c r="CZ50" s="442"/>
      <c r="DA50" s="442"/>
      <c r="DB50" s="442"/>
      <c r="DC50" s="442"/>
      <c r="DD50" s="442"/>
      <c r="DE50" s="442"/>
      <c r="DF50" s="442"/>
      <c r="DG50" s="442"/>
      <c r="DH50" s="442"/>
      <c r="DI50" s="442"/>
      <c r="DJ50" s="442"/>
      <c r="DK50" s="442"/>
      <c r="DL50" s="442"/>
      <c r="DM50" s="442"/>
      <c r="DN50" s="442"/>
      <c r="DO50" s="442"/>
      <c r="DP50" s="442"/>
      <c r="DQ50" s="442"/>
      <c r="DR50" s="442"/>
      <c r="DS50" s="442"/>
      <c r="DT50" s="442"/>
      <c r="DU50" s="442"/>
      <c r="DV50" s="442"/>
      <c r="DW50" s="442"/>
      <c r="DX50" s="442"/>
      <c r="DY50" s="442"/>
      <c r="DZ50" s="442"/>
      <c r="EA50" s="442"/>
      <c r="EB50" s="442"/>
      <c r="EC50" s="442"/>
      <c r="ED50" s="442"/>
      <c r="EE50" s="442"/>
      <c r="EF50" s="442"/>
      <c r="EG50" s="442"/>
      <c r="EH50" s="442"/>
      <c r="EI50" s="442"/>
      <c r="EJ50" s="442"/>
      <c r="EK50" s="442"/>
      <c r="EL50" s="442"/>
      <c r="EM50" s="442"/>
      <c r="EN50" s="442"/>
      <c r="EO50" s="442"/>
      <c r="EP50" s="442"/>
      <c r="EQ50" s="442"/>
      <c r="ER50" s="442"/>
      <c r="ES50" s="442"/>
      <c r="ET50" s="442"/>
      <c r="EU50" s="442"/>
      <c r="EV50" s="442"/>
      <c r="EW50" s="442"/>
      <c r="EX50" s="442"/>
      <c r="EY50" s="442"/>
      <c r="EZ50" s="442"/>
      <c r="FA50" s="442"/>
      <c r="FB50" s="442"/>
      <c r="FC50" s="442"/>
      <c r="FD50" s="442"/>
      <c r="FE50" s="442"/>
      <c r="FF50" s="442"/>
      <c r="FG50" s="442"/>
      <c r="FH50" s="442"/>
      <c r="FI50" s="442"/>
      <c r="FJ50" s="442"/>
      <c r="FK50" s="442"/>
      <c r="FL50" s="442"/>
      <c r="FM50" s="442"/>
      <c r="FN50" s="442"/>
    </row>
    <row r="51" spans="1:171" ht="45.75" customHeight="1" x14ac:dyDescent="0.2">
      <c r="A51" s="442"/>
      <c r="B51" s="442"/>
      <c r="C51" s="442"/>
      <c r="D51" s="442"/>
      <c r="E51" s="442"/>
      <c r="F51" s="442"/>
      <c r="G51" s="442"/>
      <c r="H51" s="442"/>
      <c r="I51" s="693" t="s">
        <v>30</v>
      </c>
      <c r="J51" s="693"/>
      <c r="K51" s="666"/>
      <c r="L51" s="666"/>
      <c r="M51" s="666"/>
      <c r="N51" s="694" t="s">
        <v>30</v>
      </c>
      <c r="O51" s="694"/>
      <c r="P51" s="442"/>
      <c r="Q51" s="666"/>
      <c r="R51" s="666"/>
      <c r="S51" s="666"/>
      <c r="T51" s="666"/>
      <c r="U51" s="666"/>
      <c r="V51" s="666"/>
      <c r="W51" s="666"/>
      <c r="X51" s="666"/>
      <c r="Y51" s="666"/>
      <c r="Z51" s="666"/>
      <c r="AA51" s="666"/>
      <c r="AB51" s="666"/>
      <c r="AC51" s="666"/>
      <c r="AD51" s="666"/>
      <c r="AE51" s="666"/>
      <c r="AF51" s="693">
        <v>20</v>
      </c>
      <c r="AG51" s="693"/>
      <c r="AH51" s="693"/>
      <c r="AI51" s="695"/>
      <c r="AJ51" s="695"/>
      <c r="AK51" s="695"/>
      <c r="AL51" s="442" t="s">
        <v>31</v>
      </c>
      <c r="AM51" s="442"/>
      <c r="AN51" s="442"/>
      <c r="AO51" s="442"/>
      <c r="AP51" s="442"/>
      <c r="AQ51" s="442"/>
      <c r="AR51" s="442"/>
      <c r="AS51" s="442"/>
      <c r="AT51" s="442"/>
      <c r="AU51" s="442"/>
      <c r="AV51" s="442"/>
      <c r="AW51" s="442"/>
      <c r="AX51" s="442"/>
      <c r="AY51" s="442"/>
      <c r="AZ51" s="442"/>
      <c r="BA51" s="442"/>
      <c r="BB51" s="442"/>
      <c r="BC51" s="442"/>
      <c r="BD51" s="442"/>
      <c r="BE51" s="442"/>
      <c r="BF51" s="442"/>
      <c r="BG51" s="442"/>
      <c r="BH51" s="442"/>
      <c r="BI51" s="442"/>
      <c r="BJ51" s="442"/>
      <c r="BK51" s="442"/>
      <c r="BL51" s="442"/>
      <c r="BM51" s="442"/>
      <c r="BN51" s="442"/>
      <c r="BO51" s="442"/>
      <c r="BP51" s="442"/>
      <c r="BQ51" s="442"/>
      <c r="BR51" s="442"/>
      <c r="BS51" s="442"/>
      <c r="BT51" s="442"/>
      <c r="BU51" s="442"/>
      <c r="BV51" s="442"/>
      <c r="BW51" s="442"/>
      <c r="BX51" s="442"/>
      <c r="BY51" s="442"/>
      <c r="BZ51" s="442"/>
      <c r="CA51" s="442"/>
      <c r="CB51" s="442"/>
      <c r="CC51" s="442"/>
      <c r="CD51" s="442"/>
      <c r="CE51" s="442"/>
      <c r="CF51" s="442"/>
      <c r="CG51" s="442"/>
      <c r="CH51" s="442"/>
      <c r="CI51" s="442"/>
      <c r="CJ51" s="442"/>
      <c r="CK51" s="442"/>
      <c r="CL51" s="442"/>
      <c r="CM51" s="442"/>
      <c r="CN51" s="442"/>
      <c r="CO51" s="442"/>
      <c r="CP51" s="442"/>
      <c r="CQ51" s="442"/>
      <c r="CR51" s="442"/>
      <c r="CS51" s="442"/>
      <c r="CT51" s="442"/>
      <c r="CU51" s="442"/>
      <c r="CV51" s="442"/>
      <c r="CW51" s="442"/>
      <c r="CX51" s="442"/>
      <c r="CY51" s="442"/>
      <c r="CZ51" s="442"/>
      <c r="DA51" s="442"/>
      <c r="DB51" s="442"/>
      <c r="DC51" s="442"/>
      <c r="DD51" s="442"/>
      <c r="DE51" s="442"/>
      <c r="DF51" s="442"/>
      <c r="DG51" s="442"/>
      <c r="DH51" s="442"/>
      <c r="DI51" s="442"/>
      <c r="DJ51" s="442"/>
      <c r="DK51" s="442"/>
      <c r="DL51" s="442"/>
      <c r="DM51" s="442"/>
      <c r="DN51" s="442"/>
      <c r="DO51" s="442"/>
      <c r="DP51" s="442"/>
      <c r="DQ51" s="442"/>
      <c r="DR51" s="442"/>
      <c r="DS51" s="442"/>
      <c r="DT51" s="442"/>
      <c r="DU51" s="442"/>
      <c r="DV51" s="442"/>
      <c r="DW51" s="442"/>
      <c r="DX51" s="442"/>
      <c r="DY51" s="442"/>
      <c r="DZ51" s="442"/>
      <c r="EA51" s="442"/>
      <c r="EB51" s="442"/>
      <c r="EC51" s="442"/>
      <c r="ED51" s="442"/>
      <c r="EE51" s="442"/>
      <c r="EF51" s="442"/>
      <c r="EG51" s="442"/>
      <c r="EH51" s="442"/>
      <c r="EI51" s="442"/>
      <c r="EJ51" s="442"/>
      <c r="EK51" s="442"/>
      <c r="EL51" s="442"/>
      <c r="EM51" s="442"/>
      <c r="EN51" s="442"/>
      <c r="EO51" s="442"/>
      <c r="EP51" s="442"/>
      <c r="EQ51" s="442"/>
      <c r="ER51" s="442"/>
      <c r="ES51" s="442"/>
      <c r="ET51" s="442"/>
      <c r="EU51" s="442"/>
      <c r="EV51" s="442"/>
      <c r="EW51" s="442"/>
      <c r="EX51" s="442"/>
      <c r="EY51" s="442"/>
      <c r="EZ51" s="442"/>
      <c r="FA51" s="442"/>
      <c r="FB51" s="442"/>
      <c r="FC51" s="442"/>
      <c r="FD51" s="442"/>
      <c r="FE51" s="442"/>
      <c r="FF51" s="442"/>
      <c r="FG51" s="442"/>
      <c r="FH51" s="442"/>
      <c r="FI51" s="442"/>
      <c r="FJ51" s="442"/>
      <c r="FK51" s="442"/>
      <c r="FL51" s="442"/>
      <c r="FM51" s="442"/>
      <c r="FN51" s="442"/>
    </row>
    <row r="52" spans="1:171" ht="11.25" customHeight="1" thickBot="1" x14ac:dyDescent="0.25"/>
    <row r="53" spans="1:171" ht="11.25" customHeight="1" x14ac:dyDescent="0.2">
      <c r="A53" s="452"/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2"/>
      <c r="O53" s="452"/>
      <c r="P53" s="452"/>
      <c r="Q53" s="452"/>
      <c r="R53" s="452"/>
      <c r="S53" s="452"/>
      <c r="T53" s="452"/>
      <c r="U53" s="452"/>
      <c r="V53" s="452"/>
      <c r="W53" s="452"/>
      <c r="X53" s="452"/>
      <c r="Y53" s="452"/>
      <c r="Z53" s="452"/>
      <c r="AA53" s="452"/>
      <c r="AB53" s="452"/>
      <c r="AC53" s="452"/>
      <c r="AD53" s="452"/>
      <c r="AE53" s="452"/>
      <c r="AF53" s="452"/>
      <c r="AG53" s="452"/>
      <c r="AH53" s="452"/>
      <c r="AI53" s="452"/>
      <c r="AJ53" s="452"/>
      <c r="AK53" s="452"/>
      <c r="AL53" s="452"/>
      <c r="AM53" s="452"/>
      <c r="AN53" s="452"/>
      <c r="AO53" s="452"/>
      <c r="AP53" s="452"/>
      <c r="AQ53" s="452"/>
      <c r="AR53" s="452"/>
      <c r="AS53" s="452"/>
      <c r="AT53" s="452"/>
      <c r="AU53" s="452"/>
      <c r="AV53" s="452"/>
      <c r="AW53" s="452"/>
      <c r="AX53" s="452"/>
      <c r="AY53" s="452"/>
      <c r="AZ53" s="452"/>
      <c r="BA53" s="452"/>
      <c r="BB53" s="452"/>
      <c r="BC53" s="452"/>
      <c r="BD53" s="452"/>
      <c r="BE53" s="452"/>
      <c r="BF53" s="452"/>
      <c r="BG53" s="452"/>
      <c r="BH53" s="452"/>
      <c r="BI53" s="452"/>
      <c r="BJ53" s="452"/>
      <c r="BK53" s="452"/>
      <c r="BL53" s="452"/>
      <c r="BM53" s="452"/>
      <c r="BN53" s="452"/>
      <c r="BO53" s="452"/>
      <c r="BP53" s="452"/>
      <c r="BQ53" s="452"/>
      <c r="BR53" s="452"/>
      <c r="BS53" s="452"/>
      <c r="BT53" s="452"/>
      <c r="BU53" s="452"/>
      <c r="BV53" s="452"/>
      <c r="BW53" s="452"/>
      <c r="BX53" s="452"/>
      <c r="BY53" s="447"/>
      <c r="BZ53" s="447"/>
      <c r="CA53" s="447"/>
      <c r="CB53" s="447"/>
      <c r="CC53" s="447"/>
      <c r="CD53" s="447"/>
      <c r="CE53" s="447"/>
      <c r="CF53" s="447"/>
      <c r="CG53" s="447"/>
      <c r="CH53" s="447"/>
      <c r="CI53" s="447"/>
      <c r="CJ53" s="447"/>
      <c r="CK53" s="447"/>
      <c r="CL53" s="447"/>
      <c r="CM53" s="448"/>
    </row>
    <row r="54" spans="1:171" ht="11.25" customHeight="1" x14ac:dyDescent="0.2">
      <c r="A54" s="452" t="s">
        <v>316</v>
      </c>
      <c r="B54" s="452"/>
      <c r="C54" s="452"/>
      <c r="D54" s="452"/>
      <c r="E54" s="452"/>
      <c r="F54" s="452"/>
      <c r="G54" s="452"/>
      <c r="H54" s="452"/>
      <c r="I54" s="452"/>
      <c r="J54" s="452"/>
      <c r="K54" s="452"/>
      <c r="L54" s="452"/>
      <c r="M54" s="452"/>
      <c r="N54" s="452"/>
      <c r="O54" s="452"/>
      <c r="P54" s="452"/>
      <c r="Q54" s="452"/>
      <c r="R54" s="452"/>
      <c r="S54" s="452"/>
      <c r="T54" s="452"/>
      <c r="U54" s="452"/>
      <c r="V54" s="452"/>
      <c r="W54" s="452"/>
      <c r="X54" s="452"/>
      <c r="Y54" s="452"/>
      <c r="Z54" s="452"/>
      <c r="AA54" s="452"/>
      <c r="AB54" s="452"/>
      <c r="AC54" s="452"/>
      <c r="AD54" s="452"/>
      <c r="AE54" s="452"/>
      <c r="AF54" s="452"/>
      <c r="AG54" s="452"/>
      <c r="AH54" s="452"/>
      <c r="AI54" s="452"/>
      <c r="AJ54" s="452"/>
      <c r="AK54" s="452"/>
      <c r="AL54" s="452"/>
      <c r="AM54" s="452"/>
      <c r="AN54" s="452"/>
      <c r="AO54" s="452"/>
      <c r="AP54" s="452"/>
      <c r="AQ54" s="452"/>
      <c r="AR54" s="452"/>
      <c r="AS54" s="452"/>
      <c r="AT54" s="452"/>
      <c r="AU54" s="452"/>
      <c r="AV54" s="452"/>
      <c r="AW54" s="452"/>
      <c r="AX54" s="452"/>
      <c r="AY54" s="452"/>
      <c r="AZ54" s="452"/>
      <c r="BA54" s="452"/>
      <c r="BB54" s="452"/>
      <c r="BC54" s="452"/>
      <c r="BD54" s="452"/>
      <c r="BE54" s="452"/>
      <c r="BF54" s="452"/>
      <c r="BG54" s="452"/>
      <c r="BH54" s="452"/>
      <c r="BI54" s="452"/>
      <c r="BJ54" s="452"/>
      <c r="BK54" s="452"/>
      <c r="BL54" s="452"/>
      <c r="BM54" s="452"/>
      <c r="BN54" s="452"/>
      <c r="BO54" s="452"/>
      <c r="BP54" s="452"/>
      <c r="BQ54" s="452"/>
      <c r="BR54" s="452"/>
      <c r="BS54" s="452"/>
      <c r="BT54" s="452"/>
      <c r="BU54" s="452"/>
      <c r="BV54" s="452"/>
      <c r="BW54" s="452"/>
      <c r="BX54" s="452"/>
      <c r="BY54" s="452"/>
      <c r="BZ54" s="452"/>
      <c r="CA54" s="452"/>
      <c r="CB54" s="452"/>
      <c r="CC54" s="452"/>
      <c r="CD54" s="452"/>
      <c r="CE54" s="452"/>
      <c r="CF54" s="452"/>
      <c r="CG54" s="452"/>
      <c r="CH54" s="452"/>
      <c r="CI54" s="452"/>
      <c r="CJ54" s="452"/>
      <c r="CK54" s="452"/>
      <c r="CL54" s="452"/>
      <c r="CM54" s="452"/>
    </row>
    <row r="55" spans="1:171" ht="20.25" customHeight="1" x14ac:dyDescent="0.2">
      <c r="A55" s="696"/>
      <c r="B55" s="696"/>
      <c r="C55" s="696"/>
      <c r="D55" s="696"/>
      <c r="E55" s="696"/>
      <c r="F55" s="696"/>
      <c r="G55" s="696"/>
      <c r="H55" s="696"/>
      <c r="I55" s="696"/>
      <c r="J55" s="696"/>
      <c r="K55" s="696"/>
      <c r="L55" s="696"/>
      <c r="M55" s="696"/>
      <c r="N55" s="696"/>
      <c r="O55" s="696"/>
      <c r="P55" s="696"/>
      <c r="Q55" s="696"/>
      <c r="R55" s="696"/>
      <c r="S55" s="696"/>
      <c r="T55" s="696"/>
      <c r="U55" s="696"/>
      <c r="V55" s="696"/>
      <c r="W55" s="696"/>
      <c r="X55" s="696"/>
      <c r="Y55" s="696"/>
      <c r="Z55" s="696"/>
      <c r="AA55" s="696"/>
      <c r="AB55" s="696"/>
      <c r="AC55" s="696"/>
      <c r="AD55" s="696"/>
      <c r="AE55" s="696"/>
      <c r="AF55" s="696"/>
      <c r="AG55" s="696"/>
      <c r="AH55" s="696"/>
      <c r="AI55" s="696"/>
      <c r="AJ55" s="696"/>
      <c r="AK55" s="696"/>
      <c r="AL55" s="696"/>
      <c r="AM55" s="696"/>
      <c r="AN55" s="696"/>
      <c r="AO55" s="696"/>
      <c r="AP55" s="696"/>
      <c r="AQ55" s="696"/>
      <c r="AR55" s="696"/>
      <c r="AS55" s="696"/>
      <c r="AT55" s="696"/>
      <c r="AU55" s="696"/>
      <c r="AV55" s="696"/>
      <c r="AW55" s="696"/>
      <c r="AX55" s="696"/>
      <c r="AY55" s="696"/>
      <c r="AZ55" s="696"/>
      <c r="BA55" s="696"/>
      <c r="BB55" s="696"/>
      <c r="BC55" s="696"/>
      <c r="BD55" s="696"/>
      <c r="BE55" s="696"/>
      <c r="BF55" s="696"/>
      <c r="BG55" s="696"/>
      <c r="BH55" s="696"/>
      <c r="BI55" s="696"/>
      <c r="BJ55" s="696"/>
      <c r="BK55" s="696"/>
      <c r="BL55" s="696"/>
      <c r="BM55" s="696"/>
      <c r="BN55" s="696"/>
      <c r="BO55" s="696"/>
      <c r="BP55" s="696"/>
      <c r="BQ55" s="696"/>
      <c r="BR55" s="696"/>
      <c r="BS55" s="696"/>
      <c r="BT55" s="696"/>
      <c r="BU55" s="696"/>
      <c r="BV55" s="696"/>
      <c r="BW55" s="696"/>
      <c r="BX55" s="696"/>
      <c r="BY55" s="696"/>
      <c r="BZ55" s="696"/>
      <c r="CA55" s="696"/>
      <c r="CB55" s="696"/>
      <c r="CC55" s="696"/>
      <c r="CD55" s="696"/>
      <c r="CE55" s="696"/>
      <c r="CF55" s="696"/>
      <c r="CG55" s="696"/>
      <c r="CH55" s="696"/>
      <c r="CI55" s="696"/>
      <c r="CJ55" s="696"/>
      <c r="CK55" s="696"/>
      <c r="CL55" s="696"/>
      <c r="CM55" s="696"/>
      <c r="DC55" s="452"/>
      <c r="DD55" s="696"/>
      <c r="DE55" s="696"/>
      <c r="DF55" s="696"/>
      <c r="DG55" s="696"/>
      <c r="DH55" s="696"/>
      <c r="DI55" s="696"/>
      <c r="DJ55" s="696"/>
      <c r="DK55" s="696"/>
      <c r="DL55" s="696"/>
      <c r="DM55" s="696"/>
      <c r="DN55" s="696"/>
      <c r="DO55" s="696"/>
      <c r="DP55" s="696"/>
      <c r="DQ55" s="696"/>
      <c r="DR55" s="696"/>
      <c r="DS55" s="696"/>
      <c r="DT55" s="696"/>
      <c r="DU55" s="696"/>
      <c r="DV55" s="696"/>
      <c r="DW55" s="696"/>
      <c r="DX55" s="696"/>
      <c r="DY55" s="696"/>
      <c r="DZ55" s="696"/>
      <c r="EA55" s="696"/>
      <c r="EB55" s="696"/>
      <c r="EC55" s="696"/>
      <c r="EE55" s="452"/>
      <c r="EF55" s="696"/>
      <c r="EG55" s="696"/>
      <c r="EH55" s="696"/>
      <c r="EI55" s="696"/>
      <c r="EJ55" s="696"/>
      <c r="EK55" s="696"/>
      <c r="EL55" s="696"/>
      <c r="EM55" s="696"/>
      <c r="EN55" s="696"/>
      <c r="EO55" s="696"/>
      <c r="EP55" s="696"/>
      <c r="EQ55" s="696"/>
      <c r="ER55" s="696"/>
      <c r="ES55" s="696"/>
      <c r="ET55" s="696"/>
      <c r="EU55" s="696"/>
      <c r="EV55" s="696"/>
      <c r="EW55" s="696"/>
      <c r="EX55" s="696"/>
      <c r="EY55" s="696"/>
      <c r="EZ55" s="696"/>
      <c r="FA55" s="696"/>
      <c r="FB55" s="696"/>
      <c r="FC55" s="696"/>
      <c r="FD55" s="696"/>
    </row>
    <row r="56" spans="1:171" s="444" customFormat="1" ht="3" customHeight="1" x14ac:dyDescent="0.15">
      <c r="A56" s="697" t="s">
        <v>317</v>
      </c>
      <c r="B56" s="697"/>
      <c r="C56" s="697"/>
      <c r="D56" s="697"/>
      <c r="E56" s="697"/>
      <c r="F56" s="697"/>
      <c r="G56" s="697"/>
      <c r="H56" s="697"/>
      <c r="I56" s="697"/>
      <c r="J56" s="697"/>
      <c r="K56" s="697"/>
      <c r="L56" s="697"/>
      <c r="M56" s="697"/>
      <c r="N56" s="697"/>
      <c r="O56" s="697"/>
      <c r="P56" s="697"/>
      <c r="Q56" s="697"/>
      <c r="R56" s="697"/>
      <c r="S56" s="697"/>
      <c r="T56" s="697"/>
      <c r="U56" s="697"/>
      <c r="V56" s="697"/>
      <c r="W56" s="697"/>
      <c r="X56" s="697"/>
      <c r="Y56" s="697"/>
      <c r="Z56" s="697"/>
      <c r="AA56" s="697"/>
      <c r="AB56" s="697"/>
      <c r="AC56" s="697"/>
      <c r="AD56" s="697"/>
      <c r="AE56" s="697"/>
      <c r="AF56" s="697"/>
      <c r="AG56" s="697"/>
      <c r="AH56" s="697"/>
      <c r="AI56" s="697"/>
      <c r="AJ56" s="697"/>
      <c r="AK56" s="697"/>
      <c r="AL56" s="697"/>
      <c r="AM56" s="697"/>
      <c r="AN56" s="697"/>
      <c r="AO56" s="697"/>
      <c r="AP56" s="697"/>
      <c r="AQ56" s="697"/>
      <c r="AR56" s="697"/>
      <c r="AS56" s="697"/>
      <c r="AT56" s="697"/>
      <c r="AU56" s="697"/>
      <c r="AV56" s="697"/>
      <c r="AW56" s="697"/>
      <c r="AX56" s="697"/>
      <c r="AY56" s="697"/>
      <c r="AZ56" s="697"/>
      <c r="BA56" s="697"/>
      <c r="BB56" s="697"/>
      <c r="BC56" s="697"/>
      <c r="BD56" s="697"/>
      <c r="BE56" s="697"/>
      <c r="BF56" s="697"/>
      <c r="BG56" s="697"/>
      <c r="BH56" s="697"/>
      <c r="BI56" s="697"/>
      <c r="BJ56" s="697"/>
      <c r="BK56" s="697"/>
      <c r="BL56" s="697"/>
      <c r="BM56" s="697"/>
      <c r="BN56" s="697"/>
      <c r="BO56" s="697"/>
      <c r="BP56" s="697"/>
      <c r="BQ56" s="697"/>
      <c r="BR56" s="697"/>
      <c r="BS56" s="697"/>
      <c r="BT56" s="697"/>
      <c r="BU56" s="697"/>
      <c r="BV56" s="697"/>
      <c r="BW56" s="697"/>
      <c r="BX56" s="697"/>
      <c r="BY56" s="697"/>
      <c r="BZ56" s="697"/>
      <c r="CA56" s="697"/>
      <c r="CB56" s="697"/>
      <c r="CC56" s="697"/>
      <c r="CD56" s="697"/>
      <c r="CE56" s="697"/>
      <c r="CF56" s="697"/>
      <c r="CG56" s="697"/>
      <c r="CH56" s="697"/>
      <c r="CI56" s="697"/>
      <c r="CJ56" s="697"/>
      <c r="CK56" s="697"/>
      <c r="CL56" s="697"/>
      <c r="CM56" s="697"/>
      <c r="DD56" s="697" t="s">
        <v>5</v>
      </c>
      <c r="DE56" s="697"/>
      <c r="DF56" s="697"/>
      <c r="DG56" s="697"/>
      <c r="DH56" s="697"/>
      <c r="DI56" s="697"/>
      <c r="DJ56" s="697"/>
      <c r="DK56" s="697"/>
      <c r="DL56" s="697"/>
      <c r="DM56" s="697"/>
      <c r="DN56" s="697"/>
      <c r="DO56" s="697"/>
      <c r="DP56" s="697"/>
      <c r="DQ56" s="697"/>
      <c r="DR56" s="697"/>
      <c r="DS56" s="697"/>
      <c r="DT56" s="697"/>
      <c r="DU56" s="697"/>
      <c r="DV56" s="697"/>
      <c r="DW56" s="697"/>
      <c r="DX56" s="697"/>
      <c r="DY56" s="697"/>
      <c r="DZ56" s="697"/>
      <c r="EA56" s="697"/>
      <c r="EB56" s="697"/>
      <c r="EC56" s="697"/>
      <c r="EF56" s="697" t="s">
        <v>6</v>
      </c>
      <c r="EG56" s="697"/>
      <c r="EH56" s="697"/>
      <c r="EI56" s="697"/>
      <c r="EJ56" s="697"/>
      <c r="EK56" s="697"/>
      <c r="EL56" s="697"/>
      <c r="EM56" s="697"/>
      <c r="EN56" s="697"/>
      <c r="EO56" s="697"/>
      <c r="EP56" s="697"/>
      <c r="EQ56" s="697"/>
      <c r="ER56" s="697"/>
      <c r="ES56" s="697"/>
      <c r="ET56" s="697"/>
      <c r="EU56" s="697"/>
      <c r="EV56" s="697"/>
      <c r="EW56" s="697"/>
      <c r="EX56" s="697"/>
      <c r="EY56" s="697"/>
      <c r="EZ56" s="697"/>
      <c r="FA56" s="697"/>
      <c r="FB56" s="697"/>
      <c r="FC56" s="697"/>
      <c r="FD56" s="697"/>
    </row>
    <row r="57" spans="1:171" s="444" customFormat="1" x14ac:dyDescent="0.2">
      <c r="A57" s="696"/>
      <c r="B57" s="696"/>
      <c r="C57" s="696"/>
      <c r="D57" s="696"/>
      <c r="E57" s="696"/>
      <c r="F57" s="696"/>
      <c r="G57" s="696"/>
      <c r="H57" s="696"/>
      <c r="I57" s="696"/>
      <c r="J57" s="696"/>
      <c r="K57" s="696"/>
      <c r="L57" s="696"/>
      <c r="M57" s="696"/>
      <c r="N57" s="696"/>
      <c r="O57" s="696"/>
      <c r="P57" s="696"/>
      <c r="Q57" s="696"/>
      <c r="R57" s="696"/>
      <c r="S57" s="696"/>
      <c r="T57" s="696"/>
      <c r="U57" s="696"/>
      <c r="V57" s="696"/>
      <c r="W57" s="696"/>
      <c r="X57" s="696"/>
      <c r="Y57" s="696"/>
      <c r="Z57" s="696"/>
      <c r="AA57" s="696"/>
      <c r="AB57" s="696"/>
      <c r="AC57" s="696"/>
      <c r="AD57" s="696"/>
      <c r="AE57" s="696"/>
      <c r="AF57" s="696"/>
      <c r="AG57" s="696"/>
      <c r="AH57" s="696"/>
      <c r="AI57" s="696"/>
      <c r="AJ57" s="696"/>
      <c r="AK57" s="696"/>
      <c r="AL57" s="696"/>
      <c r="AM57" s="696"/>
      <c r="AN57" s="696"/>
      <c r="AO57" s="696"/>
      <c r="AP57" s="696"/>
      <c r="AQ57" s="696"/>
      <c r="AR57" s="696"/>
      <c r="AS57" s="696"/>
      <c r="AT57" s="696"/>
      <c r="AU57" s="696"/>
      <c r="AV57" s="696"/>
      <c r="AW57" s="696"/>
      <c r="AX57" s="696"/>
      <c r="AY57" s="696"/>
      <c r="AZ57" s="696"/>
      <c r="BA57" s="696"/>
      <c r="BB57" s="696"/>
      <c r="BC57" s="696"/>
      <c r="BD57" s="696"/>
      <c r="BE57" s="696"/>
      <c r="BF57" s="696"/>
      <c r="BG57" s="696"/>
      <c r="BH57" s="696"/>
      <c r="BI57" s="696"/>
      <c r="BJ57" s="696"/>
      <c r="BK57" s="696"/>
      <c r="BL57" s="696"/>
      <c r="BM57" s="696"/>
      <c r="BN57" s="696"/>
      <c r="BO57" s="696"/>
      <c r="BP57" s="696"/>
      <c r="BQ57" s="696"/>
      <c r="BR57" s="696"/>
      <c r="BS57" s="696"/>
      <c r="BT57" s="696"/>
      <c r="BU57" s="696"/>
      <c r="BV57" s="696"/>
      <c r="BW57" s="696"/>
      <c r="BX57" s="696"/>
      <c r="BY57" s="696"/>
      <c r="BZ57" s="696"/>
      <c r="CA57" s="696"/>
      <c r="CB57" s="696"/>
      <c r="CC57" s="696"/>
      <c r="CD57" s="696"/>
      <c r="CE57" s="696"/>
      <c r="CF57" s="696"/>
      <c r="CG57" s="696"/>
      <c r="CH57" s="696"/>
      <c r="CI57" s="696"/>
      <c r="CJ57" s="696"/>
      <c r="CK57" s="696"/>
      <c r="CL57" s="696"/>
      <c r="CM57" s="696"/>
      <c r="CN57" s="427"/>
      <c r="CO57" s="427"/>
      <c r="CP57" s="427"/>
      <c r="CQ57" s="427"/>
      <c r="CR57" s="427"/>
      <c r="CS57" s="427"/>
      <c r="CT57" s="427"/>
      <c r="CU57" s="427"/>
      <c r="CV57" s="427"/>
      <c r="CW57" s="427"/>
      <c r="CX57" s="427"/>
      <c r="CY57" s="427"/>
      <c r="CZ57" s="427"/>
      <c r="DA57" s="427"/>
      <c r="DB57" s="427"/>
      <c r="DC57" s="452"/>
      <c r="DD57" s="696"/>
      <c r="DE57" s="696"/>
      <c r="DF57" s="696"/>
      <c r="DG57" s="696"/>
      <c r="DH57" s="696"/>
      <c r="DI57" s="696"/>
      <c r="DJ57" s="696"/>
      <c r="DK57" s="696"/>
      <c r="DL57" s="696"/>
      <c r="DM57" s="696"/>
      <c r="DN57" s="696"/>
      <c r="DO57" s="696"/>
      <c r="DP57" s="696"/>
      <c r="DQ57" s="696"/>
      <c r="DR57" s="696"/>
      <c r="DS57" s="696"/>
      <c r="DT57" s="696"/>
      <c r="DU57" s="696"/>
      <c r="DV57" s="696"/>
      <c r="DW57" s="696"/>
      <c r="DX57" s="696"/>
      <c r="DY57" s="696"/>
      <c r="DZ57" s="696"/>
      <c r="EA57" s="696"/>
      <c r="EB57" s="696"/>
      <c r="EC57" s="696"/>
      <c r="ED57" s="427"/>
      <c r="EE57" s="452"/>
      <c r="EF57" s="696"/>
      <c r="EG57" s="696"/>
      <c r="EH57" s="696"/>
      <c r="EI57" s="696"/>
      <c r="EJ57" s="696"/>
      <c r="EK57" s="696"/>
      <c r="EL57" s="696"/>
      <c r="EM57" s="696"/>
      <c r="EN57" s="696"/>
      <c r="EO57" s="696"/>
      <c r="EP57" s="696"/>
      <c r="EQ57" s="696"/>
      <c r="ER57" s="696"/>
      <c r="ES57" s="696"/>
      <c r="ET57" s="696"/>
      <c r="EU57" s="696"/>
      <c r="EV57" s="696"/>
      <c r="EW57" s="696"/>
      <c r="EX57" s="696"/>
      <c r="EY57" s="696"/>
      <c r="EZ57" s="696"/>
      <c r="FA57" s="696"/>
      <c r="FB57" s="696"/>
      <c r="FC57" s="696"/>
      <c r="FD57" s="696"/>
      <c r="FE57" s="427"/>
      <c r="FF57" s="427"/>
      <c r="FG57" s="427"/>
      <c r="FH57" s="427"/>
      <c r="FI57" s="427"/>
      <c r="FJ57" s="427"/>
      <c r="FK57" s="427"/>
      <c r="FL57" s="427"/>
      <c r="FM57" s="427"/>
    </row>
    <row r="58" spans="1:171" s="444" customFormat="1" ht="8.25" x14ac:dyDescent="0.15">
      <c r="A58" s="697" t="s">
        <v>317</v>
      </c>
      <c r="B58" s="697"/>
      <c r="C58" s="697"/>
      <c r="D58" s="697"/>
      <c r="E58" s="697"/>
      <c r="F58" s="697"/>
      <c r="G58" s="697"/>
      <c r="H58" s="697"/>
      <c r="I58" s="697"/>
      <c r="J58" s="697"/>
      <c r="K58" s="697"/>
      <c r="L58" s="697"/>
      <c r="M58" s="697"/>
      <c r="N58" s="697"/>
      <c r="O58" s="697"/>
      <c r="P58" s="697"/>
      <c r="Q58" s="697"/>
      <c r="R58" s="697"/>
      <c r="S58" s="697"/>
      <c r="T58" s="697"/>
      <c r="U58" s="697"/>
      <c r="V58" s="697"/>
      <c r="W58" s="697"/>
      <c r="X58" s="697"/>
      <c r="Y58" s="697"/>
      <c r="Z58" s="697"/>
      <c r="AA58" s="697"/>
      <c r="AB58" s="697"/>
      <c r="AC58" s="697"/>
      <c r="AD58" s="697"/>
      <c r="AE58" s="697"/>
      <c r="AF58" s="697"/>
      <c r="AG58" s="697"/>
      <c r="AH58" s="697"/>
      <c r="AI58" s="697"/>
      <c r="AJ58" s="697"/>
      <c r="AK58" s="697"/>
      <c r="AL58" s="697"/>
      <c r="AM58" s="697"/>
      <c r="AN58" s="697"/>
      <c r="AO58" s="697"/>
      <c r="AP58" s="697"/>
      <c r="AQ58" s="697"/>
      <c r="AR58" s="697"/>
      <c r="AS58" s="697"/>
      <c r="AT58" s="697"/>
      <c r="AU58" s="697"/>
      <c r="AV58" s="697"/>
      <c r="AW58" s="697"/>
      <c r="AX58" s="697"/>
      <c r="AY58" s="697"/>
      <c r="AZ58" s="697"/>
      <c r="BA58" s="697"/>
      <c r="BB58" s="697"/>
      <c r="BC58" s="697"/>
      <c r="BD58" s="697"/>
      <c r="BE58" s="697"/>
      <c r="BF58" s="697"/>
      <c r="BG58" s="697"/>
      <c r="BH58" s="697"/>
      <c r="BI58" s="697"/>
      <c r="BJ58" s="697"/>
      <c r="BK58" s="697"/>
      <c r="BL58" s="697"/>
      <c r="BM58" s="697"/>
      <c r="BN58" s="697"/>
      <c r="BO58" s="697"/>
      <c r="BP58" s="697"/>
      <c r="BQ58" s="697"/>
      <c r="BR58" s="697"/>
      <c r="BS58" s="697"/>
      <c r="BT58" s="697"/>
      <c r="BU58" s="697"/>
      <c r="BV58" s="697"/>
      <c r="BW58" s="697"/>
      <c r="BX58" s="697"/>
      <c r="BY58" s="697"/>
      <c r="BZ58" s="697"/>
      <c r="CA58" s="697"/>
      <c r="CB58" s="697"/>
      <c r="CC58" s="697"/>
      <c r="CD58" s="697"/>
      <c r="CE58" s="697"/>
      <c r="CF58" s="697"/>
      <c r="CG58" s="697"/>
      <c r="CH58" s="697"/>
      <c r="CI58" s="697"/>
      <c r="CJ58" s="697"/>
      <c r="CK58" s="697"/>
      <c r="CL58" s="697"/>
      <c r="CM58" s="697"/>
      <c r="DD58" s="697" t="s">
        <v>5</v>
      </c>
      <c r="DE58" s="697"/>
      <c r="DF58" s="697"/>
      <c r="DG58" s="697"/>
      <c r="DH58" s="697"/>
      <c r="DI58" s="697"/>
      <c r="DJ58" s="697"/>
      <c r="DK58" s="697"/>
      <c r="DL58" s="697"/>
      <c r="DM58" s="697"/>
      <c r="DN58" s="697"/>
      <c r="DO58" s="697"/>
      <c r="DP58" s="697"/>
      <c r="DQ58" s="697"/>
      <c r="DR58" s="697"/>
      <c r="DS58" s="697"/>
      <c r="DT58" s="697"/>
      <c r="DU58" s="697"/>
      <c r="DV58" s="697"/>
      <c r="DW58" s="697"/>
      <c r="DX58" s="697"/>
      <c r="DY58" s="697"/>
      <c r="DZ58" s="697"/>
      <c r="EA58" s="697"/>
      <c r="EB58" s="697"/>
      <c r="EC58" s="697"/>
      <c r="EF58" s="697" t="s">
        <v>6</v>
      </c>
      <c r="EG58" s="697"/>
      <c r="EH58" s="697"/>
      <c r="EI58" s="697"/>
      <c r="EJ58" s="697"/>
      <c r="EK58" s="697"/>
      <c r="EL58" s="697"/>
      <c r="EM58" s="697"/>
      <c r="EN58" s="697"/>
      <c r="EO58" s="697"/>
      <c r="EP58" s="697"/>
      <c r="EQ58" s="697"/>
      <c r="ER58" s="697"/>
      <c r="ES58" s="697"/>
      <c r="ET58" s="697"/>
      <c r="EU58" s="697"/>
      <c r="EV58" s="697"/>
      <c r="EW58" s="697"/>
      <c r="EX58" s="697"/>
      <c r="EY58" s="697"/>
      <c r="EZ58" s="697"/>
      <c r="FA58" s="697"/>
      <c r="FB58" s="697"/>
      <c r="FC58" s="697"/>
      <c r="FD58" s="697"/>
    </row>
    <row r="59" spans="1:171" x14ac:dyDescent="0.2">
      <c r="A59" s="696"/>
      <c r="B59" s="696"/>
      <c r="C59" s="696"/>
      <c r="D59" s="696"/>
      <c r="E59" s="696"/>
      <c r="F59" s="696"/>
      <c r="G59" s="696"/>
      <c r="H59" s="696"/>
      <c r="I59" s="696"/>
      <c r="J59" s="696"/>
      <c r="K59" s="696"/>
      <c r="L59" s="696"/>
      <c r="M59" s="696"/>
      <c r="N59" s="696"/>
      <c r="O59" s="696"/>
      <c r="P59" s="696"/>
      <c r="Q59" s="696"/>
      <c r="R59" s="696"/>
      <c r="S59" s="696"/>
      <c r="T59" s="696"/>
      <c r="U59" s="696"/>
      <c r="V59" s="696"/>
      <c r="W59" s="696"/>
      <c r="X59" s="696"/>
      <c r="Y59" s="696"/>
      <c r="Z59" s="696"/>
      <c r="AA59" s="696"/>
      <c r="AB59" s="696"/>
      <c r="AC59" s="696"/>
      <c r="AD59" s="696"/>
      <c r="AE59" s="696"/>
      <c r="AF59" s="696"/>
      <c r="AG59" s="696"/>
      <c r="AH59" s="696"/>
      <c r="AI59" s="696"/>
      <c r="AJ59" s="696"/>
      <c r="AK59" s="696"/>
      <c r="AL59" s="696"/>
      <c r="AM59" s="696"/>
      <c r="AN59" s="696"/>
      <c r="AO59" s="696"/>
      <c r="AP59" s="696"/>
      <c r="AQ59" s="696"/>
      <c r="AR59" s="696"/>
      <c r="AS59" s="696"/>
      <c r="AT59" s="696"/>
      <c r="AU59" s="696"/>
      <c r="AV59" s="696"/>
      <c r="AW59" s="696"/>
      <c r="AX59" s="696"/>
      <c r="AY59" s="696"/>
      <c r="AZ59" s="696"/>
      <c r="BA59" s="696"/>
      <c r="BB59" s="696"/>
      <c r="BC59" s="696"/>
      <c r="BD59" s="696"/>
      <c r="BE59" s="696"/>
      <c r="BF59" s="696"/>
      <c r="BG59" s="696"/>
      <c r="BH59" s="696"/>
      <c r="BI59" s="696"/>
      <c r="BJ59" s="696"/>
      <c r="BK59" s="696"/>
      <c r="BL59" s="696"/>
      <c r="BM59" s="696"/>
      <c r="BN59" s="696"/>
      <c r="BO59" s="696"/>
      <c r="BP59" s="696"/>
      <c r="BQ59" s="696"/>
      <c r="BR59" s="696"/>
      <c r="BS59" s="696"/>
      <c r="BT59" s="696"/>
      <c r="BU59" s="696"/>
      <c r="BV59" s="696"/>
      <c r="BW59" s="696"/>
      <c r="BX59" s="696"/>
      <c r="BY59" s="696"/>
      <c r="BZ59" s="696"/>
      <c r="CA59" s="696"/>
      <c r="CB59" s="696"/>
      <c r="CC59" s="696"/>
      <c r="CD59" s="696"/>
      <c r="CE59" s="696"/>
      <c r="CF59" s="696"/>
      <c r="CG59" s="696"/>
      <c r="CH59" s="696"/>
      <c r="CI59" s="696"/>
      <c r="CJ59" s="696"/>
      <c r="CK59" s="696"/>
      <c r="CL59" s="696"/>
      <c r="CM59" s="696"/>
      <c r="DC59" s="452"/>
      <c r="DD59" s="696"/>
      <c r="DE59" s="696"/>
      <c r="DF59" s="696"/>
      <c r="DG59" s="696"/>
      <c r="DH59" s="696"/>
      <c r="DI59" s="696"/>
      <c r="DJ59" s="696"/>
      <c r="DK59" s="696"/>
      <c r="DL59" s="696"/>
      <c r="DM59" s="696"/>
      <c r="DN59" s="696"/>
      <c r="DO59" s="696"/>
      <c r="DP59" s="696"/>
      <c r="DQ59" s="696"/>
      <c r="DR59" s="696"/>
      <c r="DS59" s="696"/>
      <c r="DT59" s="696"/>
      <c r="DU59" s="696"/>
      <c r="DV59" s="696"/>
      <c r="DW59" s="696"/>
      <c r="DX59" s="696"/>
      <c r="DY59" s="696"/>
      <c r="DZ59" s="696"/>
      <c r="EA59" s="696"/>
      <c r="EB59" s="696"/>
      <c r="EC59" s="696"/>
      <c r="EE59" s="452"/>
      <c r="EF59" s="696"/>
      <c r="EG59" s="696"/>
      <c r="EH59" s="696"/>
      <c r="EI59" s="696"/>
      <c r="EJ59" s="696"/>
      <c r="EK59" s="696"/>
      <c r="EL59" s="696"/>
      <c r="EM59" s="696"/>
      <c r="EN59" s="696"/>
      <c r="EO59" s="696"/>
      <c r="EP59" s="696"/>
      <c r="EQ59" s="696"/>
      <c r="ER59" s="696"/>
      <c r="ES59" s="696"/>
      <c r="ET59" s="696"/>
      <c r="EU59" s="696"/>
      <c r="EV59" s="696"/>
      <c r="EW59" s="696"/>
      <c r="EX59" s="696"/>
      <c r="EY59" s="696"/>
      <c r="EZ59" s="696"/>
      <c r="FA59" s="696"/>
      <c r="FB59" s="696"/>
      <c r="FC59" s="696"/>
      <c r="FD59" s="696"/>
    </row>
    <row r="60" spans="1:171" s="444" customFormat="1" ht="8.25" x14ac:dyDescent="0.15">
      <c r="A60" s="697" t="s">
        <v>317</v>
      </c>
      <c r="B60" s="697"/>
      <c r="C60" s="697"/>
      <c r="D60" s="697"/>
      <c r="E60" s="697"/>
      <c r="F60" s="697"/>
      <c r="G60" s="697"/>
      <c r="H60" s="697"/>
      <c r="I60" s="697"/>
      <c r="J60" s="697"/>
      <c r="K60" s="697"/>
      <c r="L60" s="697"/>
      <c r="M60" s="697"/>
      <c r="N60" s="697"/>
      <c r="O60" s="697"/>
      <c r="P60" s="697"/>
      <c r="Q60" s="697"/>
      <c r="R60" s="697"/>
      <c r="S60" s="697"/>
      <c r="T60" s="697"/>
      <c r="U60" s="697"/>
      <c r="V60" s="697"/>
      <c r="W60" s="697"/>
      <c r="X60" s="697"/>
      <c r="Y60" s="697"/>
      <c r="Z60" s="697"/>
      <c r="AA60" s="697"/>
      <c r="AB60" s="697"/>
      <c r="AC60" s="697"/>
      <c r="AD60" s="697"/>
      <c r="AE60" s="697"/>
      <c r="AF60" s="697"/>
      <c r="AG60" s="697"/>
      <c r="AH60" s="697"/>
      <c r="AI60" s="697"/>
      <c r="AJ60" s="697"/>
      <c r="AK60" s="697"/>
      <c r="AL60" s="697"/>
      <c r="AM60" s="697"/>
      <c r="AN60" s="697"/>
      <c r="AO60" s="697"/>
      <c r="AP60" s="697"/>
      <c r="AQ60" s="697"/>
      <c r="AR60" s="697"/>
      <c r="AS60" s="697"/>
      <c r="AT60" s="697"/>
      <c r="AU60" s="697"/>
      <c r="AV60" s="697"/>
      <c r="AW60" s="697"/>
      <c r="AX60" s="697"/>
      <c r="AY60" s="697"/>
      <c r="AZ60" s="697"/>
      <c r="BA60" s="697"/>
      <c r="BB60" s="697"/>
      <c r="BC60" s="697"/>
      <c r="BD60" s="697"/>
      <c r="BE60" s="697"/>
      <c r="BF60" s="697"/>
      <c r="BG60" s="697"/>
      <c r="BH60" s="697"/>
      <c r="BI60" s="697"/>
      <c r="BJ60" s="697"/>
      <c r="BK60" s="697"/>
      <c r="BL60" s="697"/>
      <c r="BM60" s="697"/>
      <c r="BN60" s="697"/>
      <c r="BO60" s="697"/>
      <c r="BP60" s="697"/>
      <c r="BQ60" s="697"/>
      <c r="BR60" s="697"/>
      <c r="BS60" s="697"/>
      <c r="BT60" s="697"/>
      <c r="BU60" s="697"/>
      <c r="BV60" s="697"/>
      <c r="BW60" s="697"/>
      <c r="BX60" s="697"/>
      <c r="BY60" s="697"/>
      <c r="BZ60" s="697"/>
      <c r="CA60" s="697"/>
      <c r="CB60" s="697"/>
      <c r="CC60" s="697"/>
      <c r="CD60" s="697"/>
      <c r="CE60" s="697"/>
      <c r="CF60" s="697"/>
      <c r="CG60" s="697"/>
      <c r="CH60" s="697"/>
      <c r="CI60" s="697"/>
      <c r="CJ60" s="697"/>
      <c r="CK60" s="697"/>
      <c r="CL60" s="697"/>
      <c r="CM60" s="697"/>
      <c r="DD60" s="697" t="s">
        <v>5</v>
      </c>
      <c r="DE60" s="697"/>
      <c r="DF60" s="697"/>
      <c r="DG60" s="697"/>
      <c r="DH60" s="697"/>
      <c r="DI60" s="697"/>
      <c r="DJ60" s="697"/>
      <c r="DK60" s="697"/>
      <c r="DL60" s="697"/>
      <c r="DM60" s="697"/>
      <c r="DN60" s="697"/>
      <c r="DO60" s="697"/>
      <c r="DP60" s="697"/>
      <c r="DQ60" s="697"/>
      <c r="DR60" s="697"/>
      <c r="DS60" s="697"/>
      <c r="DT60" s="697"/>
      <c r="DU60" s="697"/>
      <c r="DV60" s="697"/>
      <c r="DW60" s="697"/>
      <c r="DX60" s="697"/>
      <c r="DY60" s="697"/>
      <c r="DZ60" s="697"/>
      <c r="EA60" s="697"/>
      <c r="EB60" s="697"/>
      <c r="EC60" s="697"/>
      <c r="EF60" s="697" t="s">
        <v>6</v>
      </c>
      <c r="EG60" s="697"/>
      <c r="EH60" s="697"/>
      <c r="EI60" s="697"/>
      <c r="EJ60" s="697"/>
      <c r="EK60" s="697"/>
      <c r="EL60" s="697"/>
      <c r="EM60" s="697"/>
      <c r="EN60" s="697"/>
      <c r="EO60" s="697"/>
      <c r="EP60" s="697"/>
      <c r="EQ60" s="697"/>
      <c r="ER60" s="697"/>
      <c r="ES60" s="697"/>
      <c r="ET60" s="697"/>
      <c r="EU60" s="697"/>
      <c r="EV60" s="697"/>
      <c r="EW60" s="697"/>
      <c r="EX60" s="697"/>
      <c r="EY60" s="697"/>
      <c r="EZ60" s="697"/>
      <c r="FA60" s="697"/>
      <c r="FB60" s="697"/>
      <c r="FC60" s="697"/>
      <c r="FD60" s="697"/>
    </row>
    <row r="61" spans="1:171" s="444" customFormat="1" x14ac:dyDescent="0.2">
      <c r="A61" s="696"/>
      <c r="B61" s="696"/>
      <c r="C61" s="696"/>
      <c r="D61" s="696"/>
      <c r="E61" s="696"/>
      <c r="F61" s="696"/>
      <c r="G61" s="696"/>
      <c r="H61" s="696"/>
      <c r="I61" s="696"/>
      <c r="J61" s="696"/>
      <c r="K61" s="696"/>
      <c r="L61" s="696"/>
      <c r="M61" s="696"/>
      <c r="N61" s="696"/>
      <c r="O61" s="696"/>
      <c r="P61" s="696"/>
      <c r="Q61" s="696"/>
      <c r="R61" s="696"/>
      <c r="S61" s="696"/>
      <c r="T61" s="696"/>
      <c r="U61" s="696"/>
      <c r="V61" s="696"/>
      <c r="W61" s="696"/>
      <c r="X61" s="696"/>
      <c r="Y61" s="696"/>
      <c r="Z61" s="696"/>
      <c r="AA61" s="696"/>
      <c r="AB61" s="696"/>
      <c r="AC61" s="696"/>
      <c r="AD61" s="696"/>
      <c r="AE61" s="696"/>
      <c r="AF61" s="696"/>
      <c r="AG61" s="696"/>
      <c r="AH61" s="696"/>
      <c r="AI61" s="696"/>
      <c r="AJ61" s="696"/>
      <c r="AK61" s="696"/>
      <c r="AL61" s="696"/>
      <c r="AM61" s="696"/>
      <c r="AN61" s="696"/>
      <c r="AO61" s="696"/>
      <c r="AP61" s="696"/>
      <c r="AQ61" s="696"/>
      <c r="AR61" s="696"/>
      <c r="AS61" s="696"/>
      <c r="AT61" s="696"/>
      <c r="AU61" s="696"/>
      <c r="AV61" s="696"/>
      <c r="AW61" s="696"/>
      <c r="AX61" s="696"/>
      <c r="AY61" s="696"/>
      <c r="AZ61" s="696"/>
      <c r="BA61" s="696"/>
      <c r="BB61" s="696"/>
      <c r="BC61" s="696"/>
      <c r="BD61" s="696"/>
      <c r="BE61" s="696"/>
      <c r="BF61" s="696"/>
      <c r="BG61" s="696"/>
      <c r="BH61" s="696"/>
      <c r="BI61" s="696"/>
      <c r="BJ61" s="696"/>
      <c r="BK61" s="696"/>
      <c r="BL61" s="696"/>
      <c r="BM61" s="696"/>
      <c r="BN61" s="696"/>
      <c r="BO61" s="696"/>
      <c r="BP61" s="696"/>
      <c r="BQ61" s="696"/>
      <c r="BR61" s="696"/>
      <c r="BS61" s="696"/>
      <c r="BT61" s="696"/>
      <c r="BU61" s="696"/>
      <c r="BV61" s="696"/>
      <c r="BW61" s="696"/>
      <c r="BX61" s="696"/>
      <c r="BY61" s="696"/>
      <c r="BZ61" s="696"/>
      <c r="CA61" s="696"/>
      <c r="CB61" s="696"/>
      <c r="CC61" s="696"/>
      <c r="CD61" s="696"/>
      <c r="CE61" s="696"/>
      <c r="CF61" s="696"/>
      <c r="CG61" s="696"/>
      <c r="CH61" s="696"/>
      <c r="CI61" s="696"/>
      <c r="CJ61" s="696"/>
      <c r="CK61" s="696"/>
      <c r="CL61" s="696"/>
      <c r="CM61" s="696"/>
      <c r="CN61" s="427"/>
      <c r="CO61" s="427"/>
      <c r="CP61" s="427"/>
      <c r="CQ61" s="427"/>
      <c r="CR61" s="427"/>
      <c r="CS61" s="427"/>
      <c r="CT61" s="427"/>
      <c r="CU61" s="427"/>
      <c r="CV61" s="427"/>
      <c r="CW61" s="427"/>
      <c r="CX61" s="427"/>
      <c r="CY61" s="427"/>
      <c r="CZ61" s="427"/>
      <c r="DA61" s="427"/>
      <c r="DB61" s="427"/>
      <c r="DC61" s="452"/>
      <c r="DD61" s="696"/>
      <c r="DE61" s="696"/>
      <c r="DF61" s="696"/>
      <c r="DG61" s="696"/>
      <c r="DH61" s="696"/>
      <c r="DI61" s="696"/>
      <c r="DJ61" s="696"/>
      <c r="DK61" s="696"/>
      <c r="DL61" s="696"/>
      <c r="DM61" s="696"/>
      <c r="DN61" s="696"/>
      <c r="DO61" s="696"/>
      <c r="DP61" s="696"/>
      <c r="DQ61" s="696"/>
      <c r="DR61" s="696"/>
      <c r="DS61" s="696"/>
      <c r="DT61" s="696"/>
      <c r="DU61" s="696"/>
      <c r="DV61" s="696"/>
      <c r="DW61" s="696"/>
      <c r="DX61" s="696"/>
      <c r="DY61" s="696"/>
      <c r="DZ61" s="696"/>
      <c r="EA61" s="696"/>
      <c r="EB61" s="696"/>
      <c r="EC61" s="696"/>
      <c r="ED61" s="427"/>
      <c r="EE61" s="452"/>
      <c r="EF61" s="696"/>
      <c r="EG61" s="696"/>
      <c r="EH61" s="696"/>
      <c r="EI61" s="696"/>
      <c r="EJ61" s="696"/>
      <c r="EK61" s="696"/>
      <c r="EL61" s="696"/>
      <c r="EM61" s="696"/>
      <c r="EN61" s="696"/>
      <c r="EO61" s="696"/>
      <c r="EP61" s="696"/>
      <c r="EQ61" s="696"/>
      <c r="ER61" s="696"/>
      <c r="ES61" s="696"/>
      <c r="ET61" s="696"/>
      <c r="EU61" s="696"/>
      <c r="EV61" s="696"/>
      <c r="EW61" s="696"/>
      <c r="EX61" s="696"/>
      <c r="EY61" s="696"/>
      <c r="EZ61" s="696"/>
      <c r="FA61" s="696"/>
      <c r="FB61" s="696"/>
      <c r="FC61" s="696"/>
      <c r="FD61" s="696"/>
      <c r="FE61" s="427"/>
      <c r="FF61" s="427"/>
      <c r="FG61" s="427"/>
      <c r="FH61" s="427"/>
      <c r="FI61" s="427"/>
      <c r="FJ61" s="427"/>
      <c r="FK61" s="427"/>
      <c r="FL61" s="427"/>
    </row>
    <row r="62" spans="1:171" x14ac:dyDescent="0.2">
      <c r="A62" s="697" t="s">
        <v>317</v>
      </c>
      <c r="B62" s="697"/>
      <c r="C62" s="697"/>
      <c r="D62" s="697"/>
      <c r="E62" s="697"/>
      <c r="F62" s="697"/>
      <c r="G62" s="697"/>
      <c r="H62" s="697"/>
      <c r="I62" s="697"/>
      <c r="J62" s="697"/>
      <c r="K62" s="697"/>
      <c r="L62" s="697"/>
      <c r="M62" s="697"/>
      <c r="N62" s="697"/>
      <c r="O62" s="697"/>
      <c r="P62" s="697"/>
      <c r="Q62" s="697"/>
      <c r="R62" s="697"/>
      <c r="S62" s="697"/>
      <c r="T62" s="697"/>
      <c r="U62" s="697"/>
      <c r="V62" s="697"/>
      <c r="W62" s="697"/>
      <c r="X62" s="697"/>
      <c r="Y62" s="697"/>
      <c r="Z62" s="697"/>
      <c r="AA62" s="697"/>
      <c r="AB62" s="697"/>
      <c r="AC62" s="697"/>
      <c r="AD62" s="697"/>
      <c r="AE62" s="697"/>
      <c r="AF62" s="697"/>
      <c r="AG62" s="697"/>
      <c r="AH62" s="697"/>
      <c r="AI62" s="697"/>
      <c r="AJ62" s="697"/>
      <c r="AK62" s="697"/>
      <c r="AL62" s="697"/>
      <c r="AM62" s="697"/>
      <c r="AN62" s="697"/>
      <c r="AO62" s="697"/>
      <c r="AP62" s="697"/>
      <c r="AQ62" s="697"/>
      <c r="AR62" s="697"/>
      <c r="AS62" s="697"/>
      <c r="AT62" s="697"/>
      <c r="AU62" s="697"/>
      <c r="AV62" s="697"/>
      <c r="AW62" s="697"/>
      <c r="AX62" s="697"/>
      <c r="AY62" s="697"/>
      <c r="AZ62" s="697"/>
      <c r="BA62" s="697"/>
      <c r="BB62" s="697"/>
      <c r="BC62" s="697"/>
      <c r="BD62" s="697"/>
      <c r="BE62" s="697"/>
      <c r="BF62" s="697"/>
      <c r="BG62" s="697"/>
      <c r="BH62" s="697"/>
      <c r="BI62" s="697"/>
      <c r="BJ62" s="697"/>
      <c r="BK62" s="697"/>
      <c r="BL62" s="697"/>
      <c r="BM62" s="697"/>
      <c r="BN62" s="697"/>
      <c r="BO62" s="697"/>
      <c r="BP62" s="697"/>
      <c r="BQ62" s="697"/>
      <c r="BR62" s="697"/>
      <c r="BS62" s="697"/>
      <c r="BT62" s="697"/>
      <c r="BU62" s="697"/>
      <c r="BV62" s="697"/>
      <c r="BW62" s="697"/>
      <c r="BX62" s="697"/>
      <c r="BY62" s="697"/>
      <c r="BZ62" s="697"/>
      <c r="CA62" s="697"/>
      <c r="CB62" s="697"/>
      <c r="CC62" s="697"/>
      <c r="CD62" s="697"/>
      <c r="CE62" s="697"/>
      <c r="CF62" s="697"/>
      <c r="CG62" s="697"/>
      <c r="CH62" s="697"/>
      <c r="CI62" s="697"/>
      <c r="CJ62" s="697"/>
      <c r="CK62" s="697"/>
      <c r="CL62" s="697"/>
      <c r="CM62" s="697"/>
      <c r="CN62" s="444"/>
      <c r="CO62" s="444"/>
      <c r="CP62" s="444"/>
      <c r="CQ62" s="444"/>
      <c r="CR62" s="444"/>
      <c r="CS62" s="444"/>
      <c r="CT62" s="444"/>
      <c r="CU62" s="444"/>
      <c r="CV62" s="444"/>
      <c r="CW62" s="444"/>
      <c r="CX62" s="444"/>
      <c r="CY62" s="444"/>
      <c r="CZ62" s="444"/>
      <c r="DA62" s="444"/>
      <c r="DB62" s="444"/>
      <c r="DC62" s="444"/>
      <c r="DD62" s="697" t="s">
        <v>5</v>
      </c>
      <c r="DE62" s="697"/>
      <c r="DF62" s="697"/>
      <c r="DG62" s="697"/>
      <c r="DH62" s="697"/>
      <c r="DI62" s="697"/>
      <c r="DJ62" s="697"/>
      <c r="DK62" s="697"/>
      <c r="DL62" s="697"/>
      <c r="DM62" s="697"/>
      <c r="DN62" s="697"/>
      <c r="DO62" s="697"/>
      <c r="DP62" s="697"/>
      <c r="DQ62" s="697"/>
      <c r="DR62" s="697"/>
      <c r="DS62" s="697"/>
      <c r="DT62" s="697"/>
      <c r="DU62" s="697"/>
      <c r="DV62" s="697"/>
      <c r="DW62" s="697"/>
      <c r="DX62" s="697"/>
      <c r="DY62" s="697"/>
      <c r="DZ62" s="697"/>
      <c r="EA62" s="697"/>
      <c r="EB62" s="697"/>
      <c r="EC62" s="697"/>
      <c r="ED62" s="444"/>
      <c r="EE62" s="444"/>
      <c r="EF62" s="697" t="s">
        <v>6</v>
      </c>
      <c r="EG62" s="697"/>
      <c r="EH62" s="697"/>
      <c r="EI62" s="697"/>
      <c r="EJ62" s="697"/>
      <c r="EK62" s="697"/>
      <c r="EL62" s="697"/>
      <c r="EM62" s="697"/>
      <c r="EN62" s="697"/>
      <c r="EO62" s="697"/>
      <c r="EP62" s="697"/>
      <c r="EQ62" s="697"/>
      <c r="ER62" s="697"/>
      <c r="ES62" s="697"/>
      <c r="ET62" s="697"/>
      <c r="EU62" s="697"/>
      <c r="EV62" s="697"/>
      <c r="EW62" s="697"/>
      <c r="EX62" s="697"/>
      <c r="EY62" s="697"/>
      <c r="EZ62" s="697"/>
      <c r="FA62" s="697"/>
      <c r="FB62" s="697"/>
      <c r="FC62" s="697"/>
      <c r="FD62" s="697"/>
      <c r="FE62" s="444"/>
      <c r="FF62" s="444"/>
      <c r="FG62" s="444"/>
      <c r="FH62" s="444"/>
      <c r="FI62" s="444"/>
      <c r="FJ62" s="444"/>
      <c r="FK62" s="444"/>
      <c r="FL62" s="444"/>
    </row>
    <row r="63" spans="1:171" x14ac:dyDescent="0.2">
      <c r="A63" s="703" t="s">
        <v>30</v>
      </c>
      <c r="B63" s="703"/>
      <c r="C63" s="704"/>
      <c r="D63" s="704"/>
      <c r="E63" s="704"/>
      <c r="F63" s="705" t="s">
        <v>30</v>
      </c>
      <c r="G63" s="705"/>
      <c r="H63" s="452"/>
      <c r="I63" s="704"/>
      <c r="J63" s="704"/>
      <c r="K63" s="704"/>
      <c r="L63" s="704"/>
      <c r="M63" s="704"/>
      <c r="N63" s="704"/>
      <c r="O63" s="704"/>
      <c r="P63" s="704"/>
      <c r="Q63" s="704"/>
      <c r="R63" s="704"/>
      <c r="S63" s="704"/>
      <c r="T63" s="704"/>
      <c r="U63" s="704"/>
      <c r="V63" s="704"/>
      <c r="W63" s="704"/>
      <c r="X63" s="703">
        <v>20</v>
      </c>
      <c r="Y63" s="703"/>
      <c r="Z63" s="703"/>
      <c r="AA63" s="706"/>
      <c r="AB63" s="706"/>
      <c r="AC63" s="706"/>
      <c r="AD63" s="452" t="s">
        <v>31</v>
      </c>
      <c r="AE63" s="452"/>
      <c r="AF63" s="452"/>
      <c r="AG63" s="452"/>
      <c r="AH63" s="452"/>
      <c r="AI63" s="452"/>
      <c r="AJ63" s="452"/>
      <c r="AK63" s="452"/>
      <c r="AL63" s="452"/>
      <c r="AM63" s="452"/>
      <c r="AN63" s="452"/>
      <c r="AO63" s="452"/>
      <c r="AP63" s="452"/>
      <c r="AQ63" s="452"/>
      <c r="AR63" s="452"/>
      <c r="AS63" s="452"/>
      <c r="AT63" s="452"/>
      <c r="AU63" s="452"/>
      <c r="AV63" s="452"/>
      <c r="AW63" s="452"/>
      <c r="AX63" s="452"/>
      <c r="AY63" s="452"/>
      <c r="AZ63" s="452"/>
      <c r="BA63" s="452"/>
      <c r="BB63" s="452"/>
      <c r="BC63" s="452"/>
      <c r="BD63" s="452"/>
      <c r="BE63" s="452"/>
      <c r="BF63" s="452"/>
      <c r="BG63" s="452"/>
      <c r="BH63" s="452"/>
      <c r="BI63" s="452"/>
      <c r="BJ63" s="452"/>
      <c r="BK63" s="452"/>
      <c r="BL63" s="452"/>
      <c r="BM63" s="452"/>
      <c r="BN63" s="452"/>
      <c r="BO63" s="452"/>
      <c r="BP63" s="452"/>
      <c r="BQ63" s="452"/>
      <c r="BR63" s="452"/>
      <c r="BS63" s="452"/>
      <c r="BT63" s="452"/>
      <c r="BU63" s="452"/>
      <c r="BV63" s="452"/>
      <c r="BW63" s="452"/>
      <c r="BX63" s="452"/>
      <c r="BY63" s="452"/>
      <c r="BZ63" s="452"/>
      <c r="CA63" s="452"/>
      <c r="CB63" s="452"/>
      <c r="CC63" s="452"/>
      <c r="CD63" s="452"/>
      <c r="CE63" s="452"/>
      <c r="CF63" s="452"/>
      <c r="CG63" s="452"/>
      <c r="CH63" s="452"/>
      <c r="CI63" s="452"/>
      <c r="CJ63" s="452"/>
      <c r="CK63" s="452"/>
      <c r="CL63" s="452"/>
      <c r="CM63" s="452"/>
    </row>
    <row r="64" spans="1:171" ht="12" thickBot="1" x14ac:dyDescent="0.25">
      <c r="A64" s="452"/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  <c r="X64" s="452"/>
      <c r="Y64" s="452"/>
      <c r="Z64" s="452"/>
      <c r="AA64" s="452"/>
      <c r="AB64" s="452"/>
      <c r="AC64" s="452"/>
      <c r="AD64" s="452"/>
      <c r="AE64" s="452"/>
      <c r="AF64" s="452"/>
      <c r="AG64" s="452"/>
      <c r="AH64" s="452"/>
      <c r="AI64" s="452"/>
      <c r="AJ64" s="452"/>
      <c r="AK64" s="452"/>
      <c r="AL64" s="452"/>
      <c r="AM64" s="452"/>
      <c r="AN64" s="452"/>
      <c r="AO64" s="452"/>
      <c r="AP64" s="452"/>
      <c r="AQ64" s="452"/>
      <c r="AR64" s="452"/>
      <c r="AS64" s="452"/>
      <c r="AT64" s="452"/>
      <c r="AU64" s="452"/>
      <c r="AV64" s="452"/>
      <c r="AW64" s="452"/>
      <c r="AX64" s="452"/>
      <c r="AY64" s="452"/>
      <c r="AZ64" s="452"/>
      <c r="BA64" s="452"/>
      <c r="BB64" s="452"/>
      <c r="BC64" s="452"/>
      <c r="BD64" s="452"/>
      <c r="BE64" s="452"/>
      <c r="BF64" s="452"/>
      <c r="BG64" s="452"/>
      <c r="BH64" s="452"/>
      <c r="BI64" s="452"/>
      <c r="BJ64" s="452"/>
      <c r="BK64" s="452"/>
      <c r="BL64" s="452"/>
      <c r="BM64" s="452"/>
      <c r="BN64" s="452"/>
      <c r="BO64" s="452"/>
      <c r="BP64" s="452"/>
      <c r="BQ64" s="452"/>
      <c r="BR64" s="452"/>
      <c r="BS64" s="452"/>
      <c r="BT64" s="452"/>
      <c r="BU64" s="452"/>
      <c r="BV64" s="452"/>
      <c r="BW64" s="452"/>
      <c r="BX64" s="452"/>
      <c r="BY64" s="452"/>
      <c r="BZ64" s="452"/>
      <c r="CA64" s="452"/>
      <c r="CB64" s="449"/>
      <c r="CC64" s="449"/>
      <c r="CD64" s="449"/>
      <c r="CE64" s="449"/>
      <c r="CF64" s="449"/>
      <c r="CG64" s="449"/>
      <c r="CH64" s="449"/>
      <c r="CI64" s="449"/>
      <c r="CJ64" s="449"/>
      <c r="CK64" s="449"/>
      <c r="CL64" s="449"/>
      <c r="CM64" s="449"/>
    </row>
    <row r="65" spans="1:170" x14ac:dyDescent="0.2">
      <c r="A65" s="453"/>
      <c r="B65" s="453"/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2"/>
      <c r="AA65" s="452"/>
      <c r="AB65" s="452"/>
      <c r="AC65" s="452"/>
      <c r="AD65" s="452"/>
      <c r="AE65" s="452"/>
      <c r="AF65" s="452"/>
      <c r="AG65" s="452"/>
      <c r="AH65" s="452"/>
      <c r="AI65" s="452"/>
      <c r="AJ65" s="452"/>
      <c r="AK65" s="452"/>
      <c r="AL65" s="452"/>
      <c r="AM65" s="452"/>
      <c r="AN65" s="452"/>
      <c r="AO65" s="452"/>
      <c r="AP65" s="452"/>
      <c r="AQ65" s="452"/>
      <c r="AR65" s="452"/>
      <c r="AS65" s="452"/>
      <c r="AT65" s="452"/>
      <c r="AU65" s="452"/>
      <c r="AV65" s="452"/>
      <c r="AW65" s="452"/>
      <c r="AX65" s="452"/>
      <c r="AY65" s="452"/>
      <c r="AZ65" s="452"/>
      <c r="BA65" s="452"/>
      <c r="BB65" s="452"/>
      <c r="BC65" s="452"/>
      <c r="BD65" s="452"/>
      <c r="BE65" s="452"/>
      <c r="BF65" s="452"/>
      <c r="BG65" s="452"/>
      <c r="BH65" s="452"/>
      <c r="BI65" s="452"/>
      <c r="BJ65" s="452"/>
      <c r="BK65" s="452"/>
      <c r="BL65" s="452"/>
      <c r="BM65" s="452"/>
      <c r="BN65" s="452"/>
      <c r="BO65" s="452"/>
      <c r="BP65" s="452"/>
      <c r="BQ65" s="452"/>
      <c r="BR65" s="452"/>
      <c r="BS65" s="452"/>
      <c r="BT65" s="452"/>
      <c r="BU65" s="452"/>
      <c r="BV65" s="452"/>
      <c r="BW65" s="452"/>
      <c r="BX65" s="452"/>
      <c r="BY65" s="452"/>
      <c r="BZ65" s="452"/>
      <c r="CA65" s="452"/>
    </row>
    <row r="66" spans="1:170" s="451" customFormat="1" ht="12" x14ac:dyDescent="0.2">
      <c r="A66" s="450"/>
      <c r="B66" s="698" t="s">
        <v>1036</v>
      </c>
      <c r="C66" s="698"/>
      <c r="D66" s="698"/>
      <c r="E66" s="698"/>
      <c r="F66" s="698"/>
      <c r="G66" s="698"/>
      <c r="H66" s="698"/>
      <c r="I66" s="698"/>
      <c r="J66" s="698"/>
      <c r="K66" s="698"/>
      <c r="L66" s="698"/>
      <c r="M66" s="698"/>
      <c r="N66" s="698"/>
      <c r="O66" s="698"/>
      <c r="P66" s="698"/>
      <c r="Q66" s="698"/>
      <c r="R66" s="698"/>
      <c r="S66" s="698"/>
      <c r="T66" s="698"/>
      <c r="U66" s="698"/>
      <c r="V66" s="698"/>
      <c r="W66" s="698"/>
      <c r="X66" s="698"/>
      <c r="Y66" s="698"/>
      <c r="Z66" s="698"/>
      <c r="AA66" s="698"/>
      <c r="AB66" s="698"/>
      <c r="AC66" s="698"/>
      <c r="AD66" s="698"/>
      <c r="AE66" s="698"/>
      <c r="AF66" s="698"/>
      <c r="AG66" s="698"/>
      <c r="AH66" s="698"/>
      <c r="AI66" s="698"/>
      <c r="AJ66" s="698"/>
      <c r="AK66" s="698"/>
      <c r="AL66" s="698"/>
      <c r="AM66" s="698"/>
      <c r="AN66" s="698"/>
      <c r="AO66" s="698"/>
      <c r="AP66" s="698"/>
      <c r="AQ66" s="698"/>
      <c r="AR66" s="698"/>
      <c r="AS66" s="698"/>
      <c r="AT66" s="698"/>
      <c r="AU66" s="698"/>
      <c r="AV66" s="698"/>
      <c r="AW66" s="698"/>
      <c r="AX66" s="698"/>
      <c r="AY66" s="698"/>
      <c r="AZ66" s="698"/>
      <c r="BA66" s="698"/>
      <c r="BB66" s="698"/>
      <c r="BC66" s="698"/>
      <c r="BD66" s="698"/>
      <c r="BE66" s="698"/>
      <c r="BF66" s="698"/>
      <c r="BG66" s="698"/>
      <c r="BH66" s="698"/>
      <c r="BI66" s="698"/>
      <c r="BJ66" s="698"/>
      <c r="BK66" s="698"/>
      <c r="BL66" s="698"/>
      <c r="BM66" s="698"/>
      <c r="BN66" s="698"/>
      <c r="BO66" s="698"/>
      <c r="BP66" s="698"/>
      <c r="BQ66" s="698"/>
      <c r="BR66" s="698"/>
      <c r="BS66" s="698"/>
      <c r="BT66" s="698"/>
      <c r="BU66" s="698"/>
      <c r="BV66" s="698"/>
      <c r="BW66" s="698"/>
      <c r="BX66" s="698"/>
      <c r="BY66" s="698"/>
      <c r="BZ66" s="698"/>
      <c r="CA66" s="698"/>
      <c r="CB66" s="698"/>
      <c r="CC66" s="698"/>
      <c r="CD66" s="698"/>
      <c r="CE66" s="698"/>
      <c r="CF66" s="698"/>
      <c r="CG66" s="698"/>
      <c r="CH66" s="698"/>
      <c r="CI66" s="698"/>
      <c r="CJ66" s="698"/>
      <c r="CK66" s="698"/>
      <c r="CL66" s="698"/>
      <c r="CM66" s="698"/>
      <c r="CN66" s="698"/>
      <c r="CO66" s="698"/>
      <c r="CP66" s="698"/>
      <c r="CQ66" s="698"/>
      <c r="CR66" s="698"/>
      <c r="CS66" s="698"/>
      <c r="CT66" s="698"/>
      <c r="CU66" s="698"/>
      <c r="CV66" s="698"/>
      <c r="CW66" s="698"/>
      <c r="CX66" s="698"/>
      <c r="CY66" s="698"/>
      <c r="CZ66" s="698"/>
      <c r="DA66" s="698"/>
      <c r="DB66" s="698"/>
      <c r="DC66" s="698"/>
      <c r="DD66" s="698"/>
      <c r="DE66" s="698"/>
      <c r="DF66" s="698"/>
      <c r="DG66" s="698"/>
      <c r="DH66" s="698"/>
      <c r="DI66" s="698"/>
      <c r="DJ66" s="698"/>
      <c r="DK66" s="698"/>
      <c r="DL66" s="698"/>
      <c r="DM66" s="698"/>
      <c r="DN66" s="698"/>
      <c r="DO66" s="698"/>
      <c r="DP66" s="698"/>
      <c r="DQ66" s="698"/>
      <c r="DR66" s="698"/>
      <c r="DS66" s="698"/>
      <c r="DT66" s="698"/>
      <c r="DU66" s="698"/>
      <c r="DV66" s="698"/>
      <c r="DW66" s="698"/>
      <c r="DX66" s="698"/>
      <c r="DY66" s="698"/>
      <c r="DZ66" s="698"/>
      <c r="EA66" s="698"/>
      <c r="EB66" s="698"/>
      <c r="EC66" s="698"/>
      <c r="ED66" s="698"/>
      <c r="EE66" s="698"/>
      <c r="EF66" s="698"/>
      <c r="EG66" s="698"/>
      <c r="EH66" s="698"/>
      <c r="EI66" s="698"/>
      <c r="EJ66" s="698"/>
      <c r="EK66" s="698"/>
      <c r="EL66" s="698"/>
      <c r="EM66" s="698"/>
      <c r="EN66" s="698"/>
      <c r="EO66" s="698"/>
      <c r="EP66" s="698"/>
      <c r="EQ66" s="698"/>
      <c r="ER66" s="698"/>
      <c r="ES66" s="698"/>
      <c r="ET66" s="698"/>
      <c r="EU66" s="698"/>
      <c r="EV66" s="698"/>
      <c r="EW66" s="698"/>
      <c r="EX66" s="698"/>
      <c r="EY66" s="698"/>
      <c r="EZ66" s="698"/>
      <c r="FA66" s="698"/>
      <c r="FB66" s="698"/>
      <c r="FC66" s="698"/>
      <c r="FD66" s="698"/>
      <c r="FE66" s="698"/>
      <c r="FF66" s="698"/>
      <c r="FG66" s="698"/>
      <c r="FH66" s="698"/>
      <c r="FI66" s="698"/>
      <c r="FJ66" s="698"/>
    </row>
    <row r="67" spans="1:170" s="451" customFormat="1" ht="12" x14ac:dyDescent="0.2">
      <c r="A67" s="698" t="s">
        <v>1037</v>
      </c>
      <c r="B67" s="698"/>
      <c r="C67" s="698"/>
      <c r="D67" s="698"/>
      <c r="E67" s="698"/>
      <c r="F67" s="698"/>
      <c r="G67" s="698"/>
      <c r="H67" s="698"/>
      <c r="I67" s="698"/>
      <c r="J67" s="698"/>
      <c r="K67" s="698"/>
      <c r="L67" s="698"/>
      <c r="M67" s="698"/>
      <c r="N67" s="698"/>
      <c r="O67" s="698"/>
      <c r="P67" s="698"/>
      <c r="Q67" s="698"/>
      <c r="R67" s="698"/>
      <c r="S67" s="698"/>
      <c r="T67" s="698"/>
      <c r="U67" s="698"/>
      <c r="V67" s="698"/>
      <c r="W67" s="698"/>
      <c r="X67" s="698"/>
      <c r="Y67" s="698"/>
      <c r="Z67" s="698"/>
      <c r="AA67" s="698"/>
      <c r="AB67" s="698"/>
      <c r="AC67" s="698"/>
      <c r="AD67" s="698"/>
      <c r="AE67" s="698"/>
      <c r="AF67" s="698"/>
      <c r="AG67" s="698"/>
      <c r="AH67" s="698"/>
      <c r="AI67" s="698"/>
      <c r="AJ67" s="698"/>
      <c r="AK67" s="698"/>
      <c r="AL67" s="698"/>
      <c r="AM67" s="698"/>
      <c r="AN67" s="698"/>
      <c r="AO67" s="698"/>
      <c r="AP67" s="698"/>
      <c r="AQ67" s="698"/>
      <c r="AR67" s="698"/>
      <c r="AS67" s="698"/>
      <c r="AT67" s="698"/>
      <c r="AU67" s="698"/>
      <c r="AV67" s="698"/>
      <c r="AW67" s="698"/>
      <c r="AX67" s="698"/>
      <c r="AY67" s="698"/>
      <c r="AZ67" s="698"/>
      <c r="BA67" s="698"/>
      <c r="BB67" s="698"/>
      <c r="BC67" s="698"/>
      <c r="BD67" s="698"/>
      <c r="BE67" s="698"/>
      <c r="BF67" s="698"/>
      <c r="BG67" s="698"/>
      <c r="BH67" s="698"/>
      <c r="BI67" s="698"/>
      <c r="BJ67" s="698"/>
      <c r="BK67" s="698"/>
      <c r="BL67" s="698"/>
      <c r="BM67" s="698"/>
      <c r="BN67" s="698"/>
      <c r="BO67" s="698"/>
      <c r="BP67" s="698"/>
      <c r="BQ67" s="698"/>
      <c r="BR67" s="698"/>
      <c r="BS67" s="698"/>
      <c r="BT67" s="698"/>
      <c r="BU67" s="698"/>
      <c r="BV67" s="698"/>
      <c r="BW67" s="698"/>
      <c r="BX67" s="698"/>
      <c r="BY67" s="698"/>
      <c r="BZ67" s="698"/>
      <c r="CA67" s="698"/>
      <c r="CB67" s="698"/>
      <c r="CC67" s="698"/>
      <c r="CD67" s="698"/>
      <c r="CE67" s="698"/>
      <c r="CF67" s="698"/>
      <c r="CG67" s="698"/>
      <c r="CH67" s="698"/>
      <c r="CI67" s="698"/>
      <c r="CJ67" s="698"/>
      <c r="CK67" s="698"/>
      <c r="CL67" s="698"/>
      <c r="CM67" s="698"/>
      <c r="CN67" s="698"/>
      <c r="CO67" s="698"/>
      <c r="CP67" s="698"/>
      <c r="CQ67" s="698"/>
      <c r="CR67" s="698"/>
      <c r="CS67" s="698"/>
      <c r="CT67" s="698"/>
      <c r="CU67" s="698"/>
      <c r="CV67" s="698"/>
      <c r="CW67" s="698"/>
      <c r="CX67" s="698"/>
      <c r="CY67" s="698"/>
      <c r="CZ67" s="698"/>
      <c r="DA67" s="698"/>
      <c r="DB67" s="698"/>
      <c r="DC67" s="698"/>
      <c r="DD67" s="698"/>
      <c r="DE67" s="698"/>
      <c r="DF67" s="698"/>
      <c r="DG67" s="698"/>
      <c r="DH67" s="698"/>
      <c r="DI67" s="698"/>
      <c r="DJ67" s="698"/>
      <c r="DK67" s="698"/>
      <c r="DL67" s="698"/>
      <c r="DM67" s="698"/>
      <c r="DN67" s="698"/>
      <c r="DO67" s="698"/>
      <c r="DP67" s="698"/>
      <c r="DQ67" s="698"/>
      <c r="DR67" s="698"/>
      <c r="DS67" s="698"/>
      <c r="DT67" s="698"/>
      <c r="DU67" s="698"/>
      <c r="DV67" s="698"/>
      <c r="DW67" s="698"/>
      <c r="DX67" s="698"/>
      <c r="DY67" s="698"/>
      <c r="DZ67" s="698"/>
      <c r="EA67" s="698"/>
      <c r="EB67" s="698"/>
      <c r="EC67" s="698"/>
      <c r="ED67" s="698"/>
      <c r="EE67" s="698"/>
      <c r="EF67" s="698"/>
      <c r="EG67" s="698"/>
      <c r="EH67" s="698"/>
      <c r="EI67" s="698"/>
      <c r="EJ67" s="698"/>
      <c r="EK67" s="698"/>
      <c r="EL67" s="698"/>
      <c r="EM67" s="698"/>
      <c r="EN67" s="698"/>
      <c r="EO67" s="698"/>
      <c r="EP67" s="698"/>
      <c r="EQ67" s="698"/>
      <c r="ER67" s="698"/>
      <c r="ES67" s="698"/>
      <c r="ET67" s="698"/>
      <c r="EU67" s="698"/>
      <c r="EV67" s="698"/>
      <c r="EW67" s="698"/>
      <c r="EX67" s="698"/>
      <c r="EY67" s="698"/>
      <c r="EZ67" s="698"/>
      <c r="FA67" s="698"/>
      <c r="FB67" s="698"/>
      <c r="FC67" s="698"/>
      <c r="FD67" s="698"/>
      <c r="FE67" s="698"/>
      <c r="FF67" s="698"/>
      <c r="FG67" s="698"/>
      <c r="FH67" s="698"/>
      <c r="FI67" s="698"/>
      <c r="FJ67" s="699"/>
      <c r="FK67" s="699"/>
      <c r="FL67" s="699"/>
      <c r="FM67" s="699"/>
      <c r="FN67" s="699"/>
    </row>
    <row r="68" spans="1:170" s="451" customFormat="1" ht="10.5" x14ac:dyDescent="0.2">
      <c r="A68" s="700"/>
      <c r="B68" s="700"/>
      <c r="C68" s="700"/>
      <c r="D68" s="700"/>
      <c r="E68" s="700"/>
      <c r="F68" s="700"/>
      <c r="G68" s="700"/>
      <c r="H68" s="700"/>
      <c r="I68" s="700"/>
      <c r="J68" s="700"/>
      <c r="K68" s="700"/>
      <c r="L68" s="700"/>
      <c r="M68" s="700"/>
      <c r="N68" s="700"/>
      <c r="O68" s="700"/>
      <c r="P68" s="700"/>
      <c r="Q68" s="700"/>
      <c r="R68" s="700"/>
      <c r="S68" s="700"/>
      <c r="T68" s="700"/>
      <c r="U68" s="700"/>
      <c r="V68" s="700"/>
      <c r="W68" s="700"/>
      <c r="X68" s="700"/>
      <c r="Y68" s="700"/>
      <c r="Z68" s="700"/>
      <c r="AA68" s="700"/>
      <c r="AB68" s="700"/>
      <c r="AC68" s="700"/>
      <c r="AD68" s="700"/>
      <c r="AE68" s="700"/>
      <c r="AF68" s="700"/>
      <c r="AG68" s="700"/>
      <c r="AH68" s="700"/>
      <c r="AI68" s="700"/>
      <c r="AJ68" s="700"/>
      <c r="AK68" s="700"/>
      <c r="AL68" s="700"/>
      <c r="AM68" s="700"/>
      <c r="AN68" s="700"/>
      <c r="AO68" s="700"/>
      <c r="AP68" s="700"/>
      <c r="AQ68" s="700"/>
      <c r="AR68" s="700"/>
      <c r="AS68" s="700"/>
      <c r="AT68" s="700"/>
      <c r="AU68" s="700"/>
      <c r="AV68" s="700"/>
      <c r="AW68" s="700"/>
      <c r="AX68" s="700"/>
      <c r="AY68" s="700"/>
      <c r="AZ68" s="700"/>
      <c r="BA68" s="700"/>
      <c r="BB68" s="700"/>
      <c r="BC68" s="700"/>
      <c r="BD68" s="700"/>
      <c r="BE68" s="700"/>
      <c r="BF68" s="700"/>
      <c r="BG68" s="700"/>
      <c r="BH68" s="700"/>
      <c r="BI68" s="700"/>
      <c r="BJ68" s="700"/>
      <c r="BK68" s="700"/>
      <c r="BL68" s="700"/>
      <c r="BM68" s="700"/>
      <c r="BN68" s="700"/>
      <c r="BO68" s="700"/>
      <c r="BP68" s="700"/>
      <c r="BQ68" s="700"/>
      <c r="BR68" s="700"/>
      <c r="BS68" s="700"/>
      <c r="BT68" s="700"/>
      <c r="BU68" s="700"/>
      <c r="BV68" s="700"/>
      <c r="BW68" s="700"/>
      <c r="BX68" s="700"/>
      <c r="BY68" s="700"/>
      <c r="BZ68" s="700"/>
      <c r="CA68" s="700"/>
      <c r="CB68" s="700"/>
      <c r="CC68" s="700"/>
      <c r="CD68" s="700"/>
      <c r="CE68" s="700"/>
      <c r="CF68" s="700"/>
      <c r="CG68" s="700"/>
      <c r="CH68" s="700"/>
      <c r="CI68" s="700"/>
      <c r="CJ68" s="700"/>
      <c r="CK68" s="700"/>
      <c r="CL68" s="700"/>
      <c r="CM68" s="700"/>
      <c r="CN68" s="700"/>
      <c r="CO68" s="700"/>
      <c r="CP68" s="700"/>
      <c r="CQ68" s="700"/>
      <c r="CR68" s="700"/>
      <c r="CS68" s="700"/>
      <c r="CT68" s="700"/>
      <c r="CU68" s="700"/>
      <c r="CV68" s="700"/>
      <c r="CW68" s="700"/>
      <c r="CX68" s="700"/>
      <c r="CY68" s="700"/>
      <c r="CZ68" s="700"/>
      <c r="DA68" s="700"/>
      <c r="DB68" s="700"/>
      <c r="DC68" s="700"/>
      <c r="DD68" s="700"/>
      <c r="DE68" s="700"/>
      <c r="DF68" s="700"/>
      <c r="DG68" s="700"/>
      <c r="DH68" s="700"/>
      <c r="DI68" s="700"/>
      <c r="DJ68" s="700"/>
      <c r="DK68" s="700"/>
      <c r="DL68" s="700"/>
      <c r="DM68" s="700"/>
      <c r="DN68" s="700"/>
      <c r="DO68" s="700"/>
      <c r="DP68" s="700"/>
      <c r="DQ68" s="700"/>
      <c r="DR68" s="700"/>
      <c r="DS68" s="700"/>
      <c r="DT68" s="700"/>
      <c r="DU68" s="700"/>
      <c r="DV68" s="700"/>
      <c r="DW68" s="700"/>
      <c r="DX68" s="700"/>
      <c r="DY68" s="700"/>
      <c r="DZ68" s="700"/>
      <c r="EA68" s="700"/>
      <c r="EB68" s="700"/>
      <c r="EC68" s="700"/>
      <c r="ED68" s="700"/>
      <c r="EE68" s="700"/>
      <c r="EF68" s="700"/>
      <c r="EG68" s="700"/>
      <c r="EH68" s="700"/>
      <c r="EI68" s="700"/>
      <c r="EJ68" s="700"/>
      <c r="EK68" s="700"/>
      <c r="EL68" s="700"/>
      <c r="EM68" s="700"/>
      <c r="EN68" s="700"/>
      <c r="EO68" s="700"/>
      <c r="EP68" s="700"/>
      <c r="EQ68" s="700"/>
      <c r="ER68" s="700"/>
      <c r="ES68" s="700"/>
      <c r="ET68" s="700"/>
      <c r="EU68" s="700"/>
      <c r="EV68" s="700"/>
      <c r="EW68" s="700"/>
      <c r="EX68" s="700"/>
      <c r="EY68" s="700"/>
      <c r="EZ68" s="700"/>
      <c r="FA68" s="700"/>
      <c r="FB68" s="700"/>
      <c r="FC68" s="700"/>
      <c r="FD68" s="700"/>
      <c r="FE68" s="700"/>
      <c r="FF68" s="700"/>
      <c r="FG68" s="700"/>
      <c r="FH68" s="700"/>
      <c r="FI68" s="700"/>
      <c r="FJ68" s="700"/>
      <c r="FK68" s="700"/>
      <c r="FL68" s="700"/>
      <c r="FM68" s="700"/>
      <c r="FN68" s="700"/>
    </row>
    <row r="69" spans="1:170" s="451" customFormat="1" ht="10.5" x14ac:dyDescent="0.2">
      <c r="A69" s="450"/>
    </row>
    <row r="70" spans="1:170" s="451" customFormat="1" ht="10.5" x14ac:dyDescent="0.2">
      <c r="A70" s="450"/>
    </row>
    <row r="71" spans="1:170" s="451" customFormat="1" ht="10.5" x14ac:dyDescent="0.2">
      <c r="A71" s="450"/>
    </row>
    <row r="72" spans="1:170" s="451" customFormat="1" ht="10.5" x14ac:dyDescent="0.2">
      <c r="A72" s="701"/>
      <c r="B72" s="702"/>
      <c r="C72" s="702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  <c r="AO72" s="702"/>
      <c r="AP72" s="702"/>
      <c r="AQ72" s="702"/>
      <c r="AR72" s="702"/>
      <c r="AS72" s="702"/>
      <c r="AT72" s="702"/>
      <c r="AU72" s="702"/>
      <c r="AV72" s="702"/>
      <c r="AW72" s="702"/>
      <c r="AX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  <c r="CJ72" s="702"/>
      <c r="CK72" s="702"/>
      <c r="CL72" s="702"/>
      <c r="CM72" s="702"/>
      <c r="CN72" s="702"/>
      <c r="CO72" s="702"/>
      <c r="CP72" s="702"/>
      <c r="CQ72" s="702"/>
      <c r="CR72" s="702"/>
      <c r="CS72" s="702"/>
      <c r="CT72" s="702"/>
      <c r="CU72" s="702"/>
      <c r="CV72" s="702"/>
      <c r="CW72" s="702"/>
      <c r="CX72" s="702"/>
      <c r="CY72" s="702"/>
      <c r="CZ72" s="702"/>
      <c r="DA72" s="702"/>
      <c r="DB72" s="702"/>
      <c r="DC72" s="702"/>
      <c r="DD72" s="702"/>
      <c r="DE72" s="702"/>
      <c r="DF72" s="702"/>
      <c r="DG72" s="702"/>
      <c r="DH72" s="702"/>
      <c r="DI72" s="702"/>
      <c r="DJ72" s="702"/>
      <c r="DK72" s="702"/>
      <c r="DL72" s="702"/>
      <c r="DM72" s="702"/>
      <c r="DN72" s="702"/>
      <c r="DO72" s="702"/>
      <c r="DP72" s="702"/>
      <c r="DQ72" s="702"/>
      <c r="DR72" s="702"/>
      <c r="DS72" s="702"/>
      <c r="DT72" s="702"/>
      <c r="DU72" s="702"/>
      <c r="DV72" s="702"/>
      <c r="DW72" s="702"/>
      <c r="DX72" s="702"/>
      <c r="DY72" s="702"/>
      <c r="DZ72" s="702"/>
      <c r="EA72" s="702"/>
      <c r="EB72" s="702"/>
      <c r="EC72" s="702"/>
      <c r="ED72" s="702"/>
      <c r="EE72" s="702"/>
      <c r="EF72" s="702"/>
      <c r="EG72" s="702"/>
      <c r="EH72" s="702"/>
      <c r="EI72" s="702"/>
      <c r="EJ72" s="702"/>
      <c r="EK72" s="702"/>
      <c r="EL72" s="702"/>
      <c r="EM72" s="702"/>
      <c r="EN72" s="702"/>
      <c r="EO72" s="702"/>
      <c r="EP72" s="702"/>
      <c r="EQ72" s="702"/>
      <c r="ER72" s="702"/>
      <c r="ES72" s="702"/>
      <c r="ET72" s="702"/>
      <c r="EU72" s="702"/>
      <c r="EV72" s="702"/>
      <c r="EW72" s="702"/>
      <c r="EX72" s="702"/>
      <c r="EY72" s="702"/>
      <c r="EZ72" s="702"/>
      <c r="FA72" s="702"/>
      <c r="FB72" s="702"/>
      <c r="FC72" s="702"/>
      <c r="FD72" s="702"/>
      <c r="FE72" s="702"/>
      <c r="FF72" s="702"/>
      <c r="FG72" s="702"/>
      <c r="FH72" s="702"/>
      <c r="FI72" s="702"/>
      <c r="FJ72" s="702"/>
      <c r="FK72" s="702"/>
      <c r="FL72" s="702"/>
      <c r="FM72" s="702"/>
      <c r="FN72" s="702"/>
    </row>
    <row r="83" spans="24:133" x14ac:dyDescent="0.2">
      <c r="EC83" s="427">
        <v>2</v>
      </c>
    </row>
    <row r="84" spans="24:133" x14ac:dyDescent="0.2">
      <c r="X84" s="427">
        <v>2</v>
      </c>
    </row>
  </sheetData>
  <mergeCells count="352">
    <mergeCell ref="B66:FJ66"/>
    <mergeCell ref="A67:FI67"/>
    <mergeCell ref="FJ67:FN67"/>
    <mergeCell ref="A68:FN68"/>
    <mergeCell ref="A72:FN72"/>
    <mergeCell ref="A61:CM61"/>
    <mergeCell ref="DD61:EC61"/>
    <mergeCell ref="EF61:FD61"/>
    <mergeCell ref="A62:CM62"/>
    <mergeCell ref="DD62:EC62"/>
    <mergeCell ref="EF62:FD62"/>
    <mergeCell ref="A63:B63"/>
    <mergeCell ref="C63:E63"/>
    <mergeCell ref="F63:G63"/>
    <mergeCell ref="I63:W63"/>
    <mergeCell ref="X63:Z63"/>
    <mergeCell ref="AA63:AC63"/>
    <mergeCell ref="A58:CM58"/>
    <mergeCell ref="DD58:EC58"/>
    <mergeCell ref="EF58:FD58"/>
    <mergeCell ref="A59:CM59"/>
    <mergeCell ref="DD59:EC59"/>
    <mergeCell ref="EF59:FD59"/>
    <mergeCell ref="A60:CM60"/>
    <mergeCell ref="DD60:EC60"/>
    <mergeCell ref="EF60:FD60"/>
    <mergeCell ref="A55:CM55"/>
    <mergeCell ref="DD55:EC55"/>
    <mergeCell ref="EF55:FD55"/>
    <mergeCell ref="A56:CM56"/>
    <mergeCell ref="DD56:EC56"/>
    <mergeCell ref="EF56:FD56"/>
    <mergeCell ref="A57:CM57"/>
    <mergeCell ref="DD57:EC57"/>
    <mergeCell ref="EF57:FD57"/>
    <mergeCell ref="AM48:BD48"/>
    <mergeCell ref="BG48:BX48"/>
    <mergeCell ref="CA48:CR48"/>
    <mergeCell ref="CU48:DU48"/>
    <mergeCell ref="DX48:EI48"/>
    <mergeCell ref="EX48:FO48"/>
    <mergeCell ref="CU49:DU49"/>
    <mergeCell ref="EX49:FO49"/>
    <mergeCell ref="I51:J51"/>
    <mergeCell ref="K51:M51"/>
    <mergeCell ref="N51:O51"/>
    <mergeCell ref="Q51:AE51"/>
    <mergeCell ref="AF51:AH51"/>
    <mergeCell ref="AI51:AK51"/>
    <mergeCell ref="AQ45:BH45"/>
    <mergeCell ref="BK45:BV45"/>
    <mergeCell ref="BY45:CR45"/>
    <mergeCell ref="DX45:EO45"/>
    <mergeCell ref="ER45:FC45"/>
    <mergeCell ref="FF45:FY45"/>
    <mergeCell ref="AQ46:BH46"/>
    <mergeCell ref="BK46:BV46"/>
    <mergeCell ref="BY46:CR46"/>
    <mergeCell ref="FF46:FY46"/>
    <mergeCell ref="A42:H43"/>
    <mergeCell ref="I42:CM42"/>
    <mergeCell ref="CN42:CU43"/>
    <mergeCell ref="CV42:DC43"/>
    <mergeCell ref="DD42:DM43"/>
    <mergeCell ref="DO42:EA42"/>
    <mergeCell ref="EB42:EN42"/>
    <mergeCell ref="EO42:FA42"/>
    <mergeCell ref="FB42:FN43"/>
    <mergeCell ref="I43:CM43"/>
    <mergeCell ref="DO43:EA43"/>
    <mergeCell ref="EB43:EN43"/>
    <mergeCell ref="EO43:FA43"/>
    <mergeCell ref="FB39:FN40"/>
    <mergeCell ref="I40:CM40"/>
    <mergeCell ref="DO40:EA40"/>
    <mergeCell ref="EB40:EN40"/>
    <mergeCell ref="EO40:FA40"/>
    <mergeCell ref="A41:H41"/>
    <mergeCell ref="I41:CM41"/>
    <mergeCell ref="CN41:CU41"/>
    <mergeCell ref="CV41:DC41"/>
    <mergeCell ref="DD41:DM41"/>
    <mergeCell ref="DO41:EA41"/>
    <mergeCell ref="EB41:EN41"/>
    <mergeCell ref="EO41:FA41"/>
    <mergeCell ref="FB41:FN41"/>
    <mergeCell ref="A39:H40"/>
    <mergeCell ref="I39:CM39"/>
    <mergeCell ref="CN39:CU40"/>
    <mergeCell ref="CV39:DC40"/>
    <mergeCell ref="DD39:DM40"/>
    <mergeCell ref="DN39:DN40"/>
    <mergeCell ref="DO39:EA39"/>
    <mergeCell ref="EB39:EN39"/>
    <mergeCell ref="EO39:FA39"/>
    <mergeCell ref="A38:H38"/>
    <mergeCell ref="I38:CM38"/>
    <mergeCell ref="CN38:CU38"/>
    <mergeCell ref="CV38:DC38"/>
    <mergeCell ref="DD38:DM38"/>
    <mergeCell ref="DO38:EA38"/>
    <mergeCell ref="EB38:EN38"/>
    <mergeCell ref="EO38:FA38"/>
    <mergeCell ref="FB38:FN38"/>
    <mergeCell ref="A37:H37"/>
    <mergeCell ref="I37:CM37"/>
    <mergeCell ref="CN37:CU37"/>
    <mergeCell ref="CV37:DC37"/>
    <mergeCell ref="DD37:DM37"/>
    <mergeCell ref="DO37:EA37"/>
    <mergeCell ref="EB37:EN37"/>
    <mergeCell ref="EO37:FA37"/>
    <mergeCell ref="FB37:FN37"/>
    <mergeCell ref="A36:G36"/>
    <mergeCell ref="I36:CM36"/>
    <mergeCell ref="CN36:CU36"/>
    <mergeCell ref="CV36:DC36"/>
    <mergeCell ref="DD36:DM36"/>
    <mergeCell ref="DO36:EA36"/>
    <mergeCell ref="EB36:EN36"/>
    <mergeCell ref="EO36:FA36"/>
    <mergeCell ref="FB36:FL36"/>
    <mergeCell ref="A35:G35"/>
    <mergeCell ref="I35:CM35"/>
    <mergeCell ref="CN35:CU35"/>
    <mergeCell ref="CV35:DC35"/>
    <mergeCell ref="DD35:DM35"/>
    <mergeCell ref="DO35:EA35"/>
    <mergeCell ref="EB35:EN35"/>
    <mergeCell ref="EO35:FA35"/>
    <mergeCell ref="FB35:FL35"/>
    <mergeCell ref="A34:H34"/>
    <mergeCell ref="I34:CM34"/>
    <mergeCell ref="CN34:CU34"/>
    <mergeCell ref="CV34:DC34"/>
    <mergeCell ref="DD34:DM34"/>
    <mergeCell ref="DO34:EA34"/>
    <mergeCell ref="EB34:EN34"/>
    <mergeCell ref="EO34:FA34"/>
    <mergeCell ref="FB34:FN34"/>
    <mergeCell ref="A33:H33"/>
    <mergeCell ref="I33:CM33"/>
    <mergeCell ref="CN33:CU33"/>
    <mergeCell ref="CV33:DC33"/>
    <mergeCell ref="DD33:DM33"/>
    <mergeCell ref="DO33:EA33"/>
    <mergeCell ref="EB33:EN33"/>
    <mergeCell ref="EO33:FA33"/>
    <mergeCell ref="FB33:FN33"/>
    <mergeCell ref="A32:G32"/>
    <mergeCell ref="I32:CM32"/>
    <mergeCell ref="CN32:CU32"/>
    <mergeCell ref="CV32:DC32"/>
    <mergeCell ref="DD32:DK32"/>
    <mergeCell ref="DO32:EA32"/>
    <mergeCell ref="EB32:EN32"/>
    <mergeCell ref="EO32:FA32"/>
    <mergeCell ref="FB32:FL32"/>
    <mergeCell ref="A31:H31"/>
    <mergeCell ref="I31:CM31"/>
    <mergeCell ref="CN31:CU31"/>
    <mergeCell ref="CV31:DC31"/>
    <mergeCell ref="DD31:DM31"/>
    <mergeCell ref="DO31:EA31"/>
    <mergeCell ref="EB31:EN31"/>
    <mergeCell ref="EO31:FA31"/>
    <mergeCell ref="FB31:FN31"/>
    <mergeCell ref="A30:H30"/>
    <mergeCell ref="I30:CM30"/>
    <mergeCell ref="CN30:CU30"/>
    <mergeCell ref="CV30:DC30"/>
    <mergeCell ref="DD30:DM30"/>
    <mergeCell ref="DO30:EA30"/>
    <mergeCell ref="EB30:EN30"/>
    <mergeCell ref="EO30:FA30"/>
    <mergeCell ref="FB30:FN30"/>
    <mergeCell ref="A29:G29"/>
    <mergeCell ref="I29:CM29"/>
    <mergeCell ref="CN29:CU29"/>
    <mergeCell ref="CV29:DC29"/>
    <mergeCell ref="DD29:DM29"/>
    <mergeCell ref="DO29:EA29"/>
    <mergeCell ref="EB29:EN29"/>
    <mergeCell ref="EO29:FA29"/>
    <mergeCell ref="FB29:FM29"/>
    <mergeCell ref="A28:G28"/>
    <mergeCell ref="I28:CM28"/>
    <mergeCell ref="CN28:CU28"/>
    <mergeCell ref="CV28:DC28"/>
    <mergeCell ref="DD28:DM28"/>
    <mergeCell ref="DO28:EA28"/>
    <mergeCell ref="EB28:EN28"/>
    <mergeCell ref="EO28:FA28"/>
    <mergeCell ref="FB28:FM28"/>
    <mergeCell ref="FB26:FN26"/>
    <mergeCell ref="A27:H27"/>
    <mergeCell ref="CN27:CU27"/>
    <mergeCell ref="CV27:DC27"/>
    <mergeCell ref="DD27:DM27"/>
    <mergeCell ref="DO27:EA27"/>
    <mergeCell ref="EB27:EN27"/>
    <mergeCell ref="EO27:FA27"/>
    <mergeCell ref="FB27:FN27"/>
    <mergeCell ref="I26:CM26"/>
    <mergeCell ref="I27:CM27"/>
    <mergeCell ref="A26:H26"/>
    <mergeCell ref="CN26:CU26"/>
    <mergeCell ref="CV26:DC26"/>
    <mergeCell ref="DD26:DM26"/>
    <mergeCell ref="DO26:EA26"/>
    <mergeCell ref="EB26:EN26"/>
    <mergeCell ref="EO26:FA26"/>
    <mergeCell ref="A24:H24"/>
    <mergeCell ref="CN24:CU24"/>
    <mergeCell ref="CV24:DC24"/>
    <mergeCell ref="DD24:DM24"/>
    <mergeCell ref="DO24:EA24"/>
    <mergeCell ref="EB24:EN24"/>
    <mergeCell ref="EO24:FA24"/>
    <mergeCell ref="FB24:FN24"/>
    <mergeCell ref="CV25:DC25"/>
    <mergeCell ref="DD25:DM25"/>
    <mergeCell ref="DO25:EA25"/>
    <mergeCell ref="EB25:EN25"/>
    <mergeCell ref="EO25:FA25"/>
    <mergeCell ref="FB25:FN25"/>
    <mergeCell ref="I24:CM24"/>
    <mergeCell ref="A25:H25"/>
    <mergeCell ref="I25:CM25"/>
    <mergeCell ref="CN25:CU25"/>
    <mergeCell ref="EO22:FA22"/>
    <mergeCell ref="FB22:FN22"/>
    <mergeCell ref="A23:H23"/>
    <mergeCell ref="CN23:CU23"/>
    <mergeCell ref="CV23:DC23"/>
    <mergeCell ref="DD23:DM23"/>
    <mergeCell ref="DO23:EA23"/>
    <mergeCell ref="EB23:EN23"/>
    <mergeCell ref="EO23:FA23"/>
    <mergeCell ref="FB23:FN23"/>
    <mergeCell ref="A22:H22"/>
    <mergeCell ref="I22:CM22"/>
    <mergeCell ref="CN22:CU22"/>
    <mergeCell ref="I23:CM23"/>
    <mergeCell ref="CV22:DC22"/>
    <mergeCell ref="DD22:DM22"/>
    <mergeCell ref="DO22:EA22"/>
    <mergeCell ref="EB22:EN22"/>
    <mergeCell ref="DD16:DM16"/>
    <mergeCell ref="DO16:EA16"/>
    <mergeCell ref="EB16:EN16"/>
    <mergeCell ref="EO16:FA16"/>
    <mergeCell ref="FB16:FN16"/>
    <mergeCell ref="FB15:FN15"/>
    <mergeCell ref="CV16:DC16"/>
    <mergeCell ref="EO18:FA18"/>
    <mergeCell ref="FB18:FL18"/>
    <mergeCell ref="EO15:FA15"/>
    <mergeCell ref="CV15:DC15"/>
    <mergeCell ref="DD15:DM15"/>
    <mergeCell ref="EO19:FA19"/>
    <mergeCell ref="FB19:FL19"/>
    <mergeCell ref="A20:G20"/>
    <mergeCell ref="CV20:DC20"/>
    <mergeCell ref="DD20:DM20"/>
    <mergeCell ref="DO20:EA20"/>
    <mergeCell ref="EB20:EN20"/>
    <mergeCell ref="EO20:FA20"/>
    <mergeCell ref="FB20:FL20"/>
    <mergeCell ref="A19:G19"/>
    <mergeCell ref="DD14:DM14"/>
    <mergeCell ref="DO14:EA14"/>
    <mergeCell ref="FB14:FN14"/>
    <mergeCell ref="DE1:FO1"/>
    <mergeCell ref="DE2:FO7"/>
    <mergeCell ref="B8:FM8"/>
    <mergeCell ref="A10:H12"/>
    <mergeCell ref="I10:CM12"/>
    <mergeCell ref="CN10:CU12"/>
    <mergeCell ref="CV10:DC12"/>
    <mergeCell ref="DD10:DM12"/>
    <mergeCell ref="DN10:DN12"/>
    <mergeCell ref="DO10:FN10"/>
    <mergeCell ref="DO11:DT11"/>
    <mergeCell ref="DU11:DW11"/>
    <mergeCell ref="DX11:EA11"/>
    <mergeCell ref="EB11:EG11"/>
    <mergeCell ref="EH11:EJ11"/>
    <mergeCell ref="EK11:EN11"/>
    <mergeCell ref="EO11:ET11"/>
    <mergeCell ref="EU11:EW11"/>
    <mergeCell ref="EX11:FA11"/>
    <mergeCell ref="FB11:FN12"/>
    <mergeCell ref="DO12:EA12"/>
    <mergeCell ref="EB12:EN12"/>
    <mergeCell ref="EO12:FA12"/>
    <mergeCell ref="A13:H13"/>
    <mergeCell ref="I13:CM13"/>
    <mergeCell ref="CN13:CU13"/>
    <mergeCell ref="CV13:DC13"/>
    <mergeCell ref="DD13:DM13"/>
    <mergeCell ref="DO13:EA13"/>
    <mergeCell ref="EB13:EN13"/>
    <mergeCell ref="EO13:FA13"/>
    <mergeCell ref="FB13:FN13"/>
    <mergeCell ref="EB14:EN14"/>
    <mergeCell ref="EO14:FA14"/>
    <mergeCell ref="EB17:EN17"/>
    <mergeCell ref="EO17:FA17"/>
    <mergeCell ref="FB17:FN17"/>
    <mergeCell ref="A14:H14"/>
    <mergeCell ref="I14:CM14"/>
    <mergeCell ref="CN14:CU14"/>
    <mergeCell ref="A15:H15"/>
    <mergeCell ref="I15:CM15"/>
    <mergeCell ref="CN15:CU15"/>
    <mergeCell ref="CV14:DC14"/>
    <mergeCell ref="A16:H16"/>
    <mergeCell ref="I16:CM16"/>
    <mergeCell ref="CN16:CU16"/>
    <mergeCell ref="A17:H17"/>
    <mergeCell ref="I17:CM17"/>
    <mergeCell ref="CN17:CU17"/>
    <mergeCell ref="CV17:DC17"/>
    <mergeCell ref="DD17:DM17"/>
    <mergeCell ref="DO17:EA17"/>
    <mergeCell ref="DO15:EA15"/>
    <mergeCell ref="EB15:EN15"/>
    <mergeCell ref="EO21:FA21"/>
    <mergeCell ref="FB21:FL21"/>
    <mergeCell ref="I18:CM18"/>
    <mergeCell ref="CN18:CU18"/>
    <mergeCell ref="I19:CM19"/>
    <mergeCell ref="CN19:CU19"/>
    <mergeCell ref="A18:G18"/>
    <mergeCell ref="CV18:DC18"/>
    <mergeCell ref="DD18:DK18"/>
    <mergeCell ref="DO18:EA18"/>
    <mergeCell ref="EB18:EN18"/>
    <mergeCell ref="CV19:DC19"/>
    <mergeCell ref="I20:CM20"/>
    <mergeCell ref="CN20:CU20"/>
    <mergeCell ref="I21:CM21"/>
    <mergeCell ref="CN21:CU21"/>
    <mergeCell ref="A21:G21"/>
    <mergeCell ref="CV21:DC21"/>
    <mergeCell ref="DD21:DK21"/>
    <mergeCell ref="DO21:EA21"/>
    <mergeCell ref="EB21:EN21"/>
    <mergeCell ref="DD19:DM19"/>
    <mergeCell ref="DO19:EA19"/>
    <mergeCell ref="EB19:EN19"/>
  </mergeCells>
  <pageMargins left="0.19685039370078741" right="0.11811023622047245" top="0.39370078740157483" bottom="0.31496062992125984" header="0.19685039370078741" footer="0.19685039370078741"/>
  <pageSetup paperSize="9" scale="95" fitToHeight="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19" max="16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28"/>
  <sheetViews>
    <sheetView topLeftCell="A16" zoomScaleSheetLayoutView="66" workbookViewId="0">
      <selection activeCell="E20" sqref="E20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92" t="s">
        <v>361</v>
      </c>
      <c r="B3" s="792"/>
      <c r="C3" s="792"/>
      <c r="D3" s="792"/>
      <c r="E3" s="792"/>
      <c r="F3" s="792"/>
      <c r="G3" s="792"/>
    </row>
    <row r="4" spans="1:7" ht="57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969</v>
      </c>
      <c r="F8" s="779" t="s">
        <v>970</v>
      </c>
      <c r="G8" s="779" t="s">
        <v>971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97.5" customHeight="1" x14ac:dyDescent="0.25">
      <c r="A10" s="793" t="s">
        <v>449</v>
      </c>
      <c r="B10" s="794"/>
      <c r="C10" s="794"/>
      <c r="D10" s="795"/>
      <c r="E10" s="22">
        <v>18000</v>
      </c>
      <c r="F10" s="22">
        <v>18000</v>
      </c>
      <c r="G10" s="40">
        <v>18000</v>
      </c>
    </row>
    <row r="11" spans="1:7" ht="33" customHeight="1" x14ac:dyDescent="0.25">
      <c r="A11" s="796" t="s">
        <v>448</v>
      </c>
      <c r="B11" s="797"/>
      <c r="C11" s="797"/>
      <c r="D11" s="798"/>
      <c r="E11" s="22">
        <v>22800</v>
      </c>
      <c r="F11" s="22">
        <v>22800</v>
      </c>
      <c r="G11" s="40">
        <v>22800</v>
      </c>
    </row>
    <row r="12" spans="1:7" ht="52.5" customHeight="1" x14ac:dyDescent="0.25">
      <c r="A12" s="799" t="s">
        <v>450</v>
      </c>
      <c r="B12" s="800"/>
      <c r="C12" s="800"/>
      <c r="D12" s="801"/>
      <c r="E12" s="22">
        <v>27000</v>
      </c>
      <c r="F12" s="22">
        <v>27000</v>
      </c>
      <c r="G12" s="40">
        <v>27000</v>
      </c>
    </row>
    <row r="13" spans="1:7" ht="71.25" customHeight="1" x14ac:dyDescent="0.25">
      <c r="A13" s="789" t="s">
        <v>453</v>
      </c>
      <c r="B13" s="790"/>
      <c r="C13" s="790"/>
      <c r="D13" s="791"/>
      <c r="E13" s="22">
        <v>10466.700000000001</v>
      </c>
      <c r="F13" s="22">
        <v>10466.700000000001</v>
      </c>
      <c r="G13" s="40">
        <v>10466.700000000001</v>
      </c>
    </row>
    <row r="14" spans="1:7" ht="114.75" customHeight="1" x14ac:dyDescent="0.25">
      <c r="A14" s="782" t="s">
        <v>451</v>
      </c>
      <c r="B14" s="782"/>
      <c r="C14" s="782"/>
      <c r="D14" s="782"/>
      <c r="E14" s="22">
        <v>17367.29</v>
      </c>
      <c r="F14" s="22">
        <v>17367.29</v>
      </c>
      <c r="G14" s="40">
        <v>17367.29</v>
      </c>
    </row>
    <row r="15" spans="1:7" ht="93.75" customHeight="1" x14ac:dyDescent="0.25">
      <c r="A15" s="786" t="s">
        <v>452</v>
      </c>
      <c r="B15" s="787"/>
      <c r="C15" s="787"/>
      <c r="D15" s="788"/>
      <c r="E15" s="22">
        <v>4969.4399999999996</v>
      </c>
      <c r="F15" s="22">
        <v>4969.4399999999996</v>
      </c>
      <c r="G15" s="40">
        <v>4969.4399999999996</v>
      </c>
    </row>
    <row r="16" spans="1:7" ht="93.75" customHeight="1" x14ac:dyDescent="0.25">
      <c r="A16" s="789" t="s">
        <v>956</v>
      </c>
      <c r="B16" s="790"/>
      <c r="C16" s="790"/>
      <c r="D16" s="791"/>
      <c r="E16" s="22">
        <v>12123.57</v>
      </c>
      <c r="F16" s="22">
        <v>12123.57</v>
      </c>
      <c r="G16" s="40">
        <v>12123.57</v>
      </c>
    </row>
    <row r="17" spans="1:11" ht="20.100000000000001" customHeight="1" x14ac:dyDescent="0.2">
      <c r="A17" s="714" t="s">
        <v>2</v>
      </c>
      <c r="B17" s="714"/>
      <c r="C17" s="714"/>
      <c r="D17" s="714"/>
      <c r="E17" s="5">
        <f>SUM(E10:E16)</f>
        <v>112727</v>
      </c>
      <c r="F17" s="61">
        <f>SUM(F10:F16)</f>
        <v>112727</v>
      </c>
      <c r="G17" s="61">
        <f>SUM(G10:G16)</f>
        <v>112727</v>
      </c>
    </row>
    <row r="18" spans="1:11" ht="20.100000000000001" customHeight="1" x14ac:dyDescent="0.2">
      <c r="A18" s="713" t="s">
        <v>3</v>
      </c>
      <c r="B18" s="713"/>
      <c r="C18" s="713"/>
      <c r="D18" s="713"/>
      <c r="E18" s="45">
        <f>E17/1000</f>
        <v>112.727</v>
      </c>
      <c r="F18" s="45">
        <f>F17/1000</f>
        <v>112.727</v>
      </c>
      <c r="G18" s="45">
        <f>G17/1000</f>
        <v>112.727</v>
      </c>
    </row>
    <row r="19" spans="1:11" ht="20.100000000000001" customHeight="1" x14ac:dyDescent="0.2">
      <c r="A19" s="778" t="s">
        <v>399</v>
      </c>
      <c r="B19" s="777"/>
      <c r="C19" s="777"/>
      <c r="D19" s="785"/>
      <c r="E19" s="36"/>
      <c r="F19" s="36"/>
      <c r="G19" s="36"/>
    </row>
    <row r="20" spans="1:11" ht="20.100000000000001" customHeight="1" x14ac:dyDescent="0.2">
      <c r="A20" s="764" t="s">
        <v>400</v>
      </c>
      <c r="B20" s="765"/>
      <c r="C20" s="765"/>
      <c r="D20" s="784"/>
      <c r="E20" s="36">
        <v>101039.55</v>
      </c>
      <c r="F20" s="36">
        <v>101039.55</v>
      </c>
      <c r="G20" s="36">
        <v>101039.55</v>
      </c>
    </row>
    <row r="21" spans="1:11" ht="20.100000000000001" customHeight="1" x14ac:dyDescent="0.2">
      <c r="A21" s="24" t="s">
        <v>403</v>
      </c>
      <c r="B21" s="24"/>
      <c r="C21" s="48"/>
      <c r="D21" s="50"/>
      <c r="E21" s="36">
        <f>E17-E20</f>
        <v>11687.449999999997</v>
      </c>
      <c r="F21" s="64">
        <f t="shared" ref="F21:G21" si="0">F17-F20</f>
        <v>11687.449999999997</v>
      </c>
      <c r="G21" s="64">
        <f t="shared" si="0"/>
        <v>11687.449999999997</v>
      </c>
    </row>
    <row r="22" spans="1:11" ht="20.100000000000001" customHeight="1" x14ac:dyDescent="0.2">
      <c r="A22" s="764" t="s">
        <v>404</v>
      </c>
      <c r="B22" s="765"/>
      <c r="C22" s="765"/>
      <c r="D22" s="784"/>
      <c r="E22" s="36">
        <v>0</v>
      </c>
      <c r="F22" s="36">
        <v>0</v>
      </c>
      <c r="G22" s="36">
        <v>0</v>
      </c>
    </row>
    <row r="23" spans="1:11" x14ac:dyDescent="0.2">
      <c r="A23" s="783"/>
      <c r="B23" s="783"/>
    </row>
    <row r="24" spans="1:11" ht="15.75" x14ac:dyDescent="0.25">
      <c r="A24" s="3" t="s">
        <v>4</v>
      </c>
      <c r="B24" s="3"/>
      <c r="C24" s="27"/>
      <c r="D24" s="27"/>
      <c r="E24" s="3"/>
      <c r="F24" s="709" t="s">
        <v>436</v>
      </c>
      <c r="G24" s="709"/>
    </row>
    <row r="25" spans="1:11" ht="15.75" customHeight="1" x14ac:dyDescent="0.25">
      <c r="A25" s="3"/>
      <c r="B25" s="3"/>
      <c r="C25" s="708" t="s">
        <v>5</v>
      </c>
      <c r="D25" s="708"/>
      <c r="E25" s="3"/>
      <c r="F25" s="708" t="s">
        <v>6</v>
      </c>
      <c r="G25" s="708"/>
    </row>
    <row r="26" spans="1:11" ht="15.75" x14ac:dyDescent="0.25">
      <c r="A26" s="3"/>
      <c r="B26" s="3"/>
      <c r="C26" s="3"/>
      <c r="D26" s="3"/>
      <c r="E26" s="3"/>
      <c r="F26" s="3"/>
      <c r="G26" s="3"/>
    </row>
    <row r="27" spans="1:11" ht="15.75" x14ac:dyDescent="0.25">
      <c r="A27" s="3" t="s">
        <v>7</v>
      </c>
      <c r="B27" s="3"/>
      <c r="C27" s="27"/>
      <c r="D27" s="27"/>
      <c r="E27" s="3"/>
      <c r="F27" s="709" t="s">
        <v>437</v>
      </c>
      <c r="G27" s="709"/>
    </row>
    <row r="28" spans="1:11" ht="15.75" x14ac:dyDescent="0.25">
      <c r="A28" s="9"/>
      <c r="B28" s="9"/>
      <c r="C28" s="708" t="s">
        <v>5</v>
      </c>
      <c r="D28" s="708"/>
      <c r="E28" s="3"/>
      <c r="F28" s="708" t="s">
        <v>6</v>
      </c>
      <c r="G28" s="708"/>
      <c r="K28" t="s">
        <v>22</v>
      </c>
    </row>
  </sheetData>
  <sheetProtection selectLockedCells="1" selectUnlockedCells="1"/>
  <mergeCells count="29">
    <mergeCell ref="A10:D10"/>
    <mergeCell ref="A11:D11"/>
    <mergeCell ref="A12:D12"/>
    <mergeCell ref="A13:D13"/>
    <mergeCell ref="A8:D9"/>
    <mergeCell ref="E8:E9"/>
    <mergeCell ref="F8:F9"/>
    <mergeCell ref="G8:G9"/>
    <mergeCell ref="A4:G4"/>
    <mergeCell ref="A2:G2"/>
    <mergeCell ref="A3:G3"/>
    <mergeCell ref="A5:G5"/>
    <mergeCell ref="A6:G6"/>
    <mergeCell ref="A7:F7"/>
    <mergeCell ref="A14:D14"/>
    <mergeCell ref="C28:D28"/>
    <mergeCell ref="F28:G28"/>
    <mergeCell ref="F27:G27"/>
    <mergeCell ref="A17:D17"/>
    <mergeCell ref="A18:D18"/>
    <mergeCell ref="A23:B23"/>
    <mergeCell ref="A20:D20"/>
    <mergeCell ref="A22:D22"/>
    <mergeCell ref="A19:D19"/>
    <mergeCell ref="F24:G24"/>
    <mergeCell ref="C25:D25"/>
    <mergeCell ref="F25:G25"/>
    <mergeCell ref="A15:D15"/>
    <mergeCell ref="A16:D16"/>
  </mergeCells>
  <pageMargins left="0.86614173228346458" right="0.19685039370078741" top="0.98425196850393704" bottom="0.98425196850393704" header="0.51181102362204722" footer="0.51181102362204722"/>
  <pageSetup paperSize="9" scale="68" firstPageNumber="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24"/>
  <sheetViews>
    <sheetView zoomScaleSheetLayoutView="66" workbookViewId="0">
      <selection activeCell="G19" sqref="G19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3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" customHeight="1" x14ac:dyDescent="0.25">
      <c r="A3" s="718" t="s">
        <v>348</v>
      </c>
      <c r="B3" s="718"/>
      <c r="C3" s="718"/>
      <c r="D3" s="718"/>
      <c r="E3" s="718"/>
      <c r="F3" s="718"/>
      <c r="G3" s="718"/>
    </row>
    <row r="4" spans="1:7" ht="54.7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0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969</v>
      </c>
      <c r="F8" s="779" t="s">
        <v>970</v>
      </c>
      <c r="G8" s="779" t="s">
        <v>971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102" customHeight="1" x14ac:dyDescent="0.25">
      <c r="A10" s="803" t="s">
        <v>1043</v>
      </c>
      <c r="B10" s="803"/>
      <c r="C10" s="803"/>
      <c r="D10" s="803"/>
      <c r="E10" s="22">
        <v>65000</v>
      </c>
      <c r="F10" s="22">
        <v>65000</v>
      </c>
      <c r="G10" s="40">
        <v>65000</v>
      </c>
    </row>
    <row r="11" spans="1:7" ht="60.75" customHeight="1" x14ac:dyDescent="0.25">
      <c r="A11" s="804" t="s">
        <v>454</v>
      </c>
      <c r="B11" s="804"/>
      <c r="C11" s="804"/>
      <c r="D11" s="804"/>
      <c r="E11" s="22">
        <v>250000</v>
      </c>
      <c r="F11" s="22">
        <v>250000</v>
      </c>
      <c r="G11" s="40">
        <v>250000</v>
      </c>
    </row>
    <row r="12" spans="1:7" ht="65.25" customHeight="1" x14ac:dyDescent="0.25">
      <c r="A12" s="805" t="s">
        <v>455</v>
      </c>
      <c r="B12" s="805"/>
      <c r="C12" s="805"/>
      <c r="D12" s="805"/>
      <c r="E12" s="22">
        <v>39600</v>
      </c>
      <c r="F12" s="22">
        <v>39600</v>
      </c>
      <c r="G12" s="40">
        <v>39600</v>
      </c>
    </row>
    <row r="13" spans="1:7" ht="20.100000000000001" customHeight="1" x14ac:dyDescent="0.2">
      <c r="A13" s="714" t="s">
        <v>2</v>
      </c>
      <c r="B13" s="714"/>
      <c r="C13" s="714"/>
      <c r="D13" s="714"/>
      <c r="E13" s="5">
        <f>SUM(E10:E12)</f>
        <v>354600</v>
      </c>
      <c r="F13" s="61">
        <f>SUM(F10:F12)</f>
        <v>354600</v>
      </c>
      <c r="G13" s="61">
        <f>SUM(G10:G12)</f>
        <v>354600</v>
      </c>
    </row>
    <row r="14" spans="1:7" ht="20.100000000000001" customHeight="1" x14ac:dyDescent="0.2">
      <c r="A14" s="713" t="s">
        <v>3</v>
      </c>
      <c r="B14" s="713"/>
      <c r="C14" s="713"/>
      <c r="D14" s="713"/>
      <c r="E14" s="45">
        <f>E13/1000</f>
        <v>354.6</v>
      </c>
      <c r="F14" s="45">
        <f>F13/1000</f>
        <v>354.6</v>
      </c>
      <c r="G14" s="45">
        <f>G13/1000</f>
        <v>354.6</v>
      </c>
    </row>
    <row r="15" spans="1:7" ht="20.100000000000001" customHeight="1" x14ac:dyDescent="0.2">
      <c r="A15" s="778" t="s">
        <v>399</v>
      </c>
      <c r="B15" s="777"/>
      <c r="C15" s="777"/>
      <c r="D15" s="785"/>
      <c r="E15" s="36"/>
      <c r="F15" s="36"/>
      <c r="G15" s="36"/>
    </row>
    <row r="16" spans="1:7" ht="20.100000000000001" customHeight="1" x14ac:dyDescent="0.2">
      <c r="A16" s="764" t="s">
        <v>400</v>
      </c>
      <c r="B16" s="765"/>
      <c r="C16" s="765"/>
      <c r="D16" s="784"/>
      <c r="E16" s="36">
        <f>E13-E17-E18</f>
        <v>138851.23000000001</v>
      </c>
      <c r="F16" s="64">
        <f t="shared" ref="F16:G16" si="0">F13-F17-F18</f>
        <v>138851.23000000001</v>
      </c>
      <c r="G16" s="64">
        <f t="shared" si="0"/>
        <v>138851.23000000001</v>
      </c>
    </row>
    <row r="17" spans="1:11" ht="20.100000000000001" customHeight="1" x14ac:dyDescent="0.2">
      <c r="A17" s="24" t="s">
        <v>403</v>
      </c>
      <c r="B17" s="24"/>
      <c r="C17" s="48"/>
      <c r="D17" s="50"/>
      <c r="E17" s="36">
        <v>70920</v>
      </c>
      <c r="F17" s="36">
        <v>70920</v>
      </c>
      <c r="G17" s="36">
        <v>70920</v>
      </c>
    </row>
    <row r="18" spans="1:11" ht="20.100000000000001" customHeight="1" x14ac:dyDescent="0.2">
      <c r="A18" s="764" t="s">
        <v>404</v>
      </c>
      <c r="B18" s="765"/>
      <c r="C18" s="765"/>
      <c r="D18" s="784"/>
      <c r="E18" s="36">
        <v>144828.76999999999</v>
      </c>
      <c r="F18" s="36">
        <v>144828.76999999999</v>
      </c>
      <c r="G18" s="36">
        <v>144828.76999999999</v>
      </c>
    </row>
    <row r="19" spans="1:11" x14ac:dyDescent="0.2">
      <c r="A19" s="783"/>
      <c r="B19" s="783"/>
    </row>
    <row r="20" spans="1:11" ht="15.75" x14ac:dyDescent="0.25">
      <c r="A20" s="3" t="s">
        <v>4</v>
      </c>
      <c r="B20" s="3"/>
      <c r="C20" s="27"/>
      <c r="D20" s="27"/>
      <c r="E20" s="3"/>
      <c r="F20" s="709" t="s">
        <v>436</v>
      </c>
      <c r="G20" s="709"/>
    </row>
    <row r="21" spans="1:11" ht="15.75" customHeight="1" x14ac:dyDescent="0.25">
      <c r="A21" s="3"/>
      <c r="B21" s="3"/>
      <c r="C21" s="708" t="s">
        <v>5</v>
      </c>
      <c r="D21" s="708"/>
      <c r="E21" s="3"/>
      <c r="F21" s="708" t="s">
        <v>6</v>
      </c>
      <c r="G21" s="708"/>
    </row>
    <row r="22" spans="1:11" ht="15.75" x14ac:dyDescent="0.25">
      <c r="A22" s="3"/>
      <c r="B22" s="3"/>
      <c r="C22" s="3"/>
      <c r="D22" s="3"/>
      <c r="E22" s="3"/>
      <c r="F22" s="3"/>
      <c r="G22" s="3"/>
    </row>
    <row r="23" spans="1:11" ht="15.75" x14ac:dyDescent="0.25">
      <c r="A23" s="3" t="s">
        <v>7</v>
      </c>
      <c r="B23" s="3"/>
      <c r="C23" s="27"/>
      <c r="D23" s="27"/>
      <c r="E23" s="3"/>
      <c r="F23" s="709" t="s">
        <v>437</v>
      </c>
      <c r="G23" s="709"/>
    </row>
    <row r="24" spans="1:11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K24" t="s">
        <v>22</v>
      </c>
    </row>
  </sheetData>
  <sheetProtection selectLockedCells="1" selectUnlockedCells="1"/>
  <mergeCells count="25">
    <mergeCell ref="A2:G2"/>
    <mergeCell ref="A3:G3"/>
    <mergeCell ref="A5:G5"/>
    <mergeCell ref="A6:G6"/>
    <mergeCell ref="A7:F7"/>
    <mergeCell ref="A8:D9"/>
    <mergeCell ref="E8:E9"/>
    <mergeCell ref="F8:F9"/>
    <mergeCell ref="G8:G9"/>
    <mergeCell ref="A4:G4"/>
    <mergeCell ref="F23:G23"/>
    <mergeCell ref="C24:D24"/>
    <mergeCell ref="F24:G24"/>
    <mergeCell ref="A19:B19"/>
    <mergeCell ref="A18:D18"/>
    <mergeCell ref="F20:G20"/>
    <mergeCell ref="A10:D10"/>
    <mergeCell ref="A11:D11"/>
    <mergeCell ref="A12:D12"/>
    <mergeCell ref="C21:D21"/>
    <mergeCell ref="F21:G21"/>
    <mergeCell ref="A15:D15"/>
    <mergeCell ref="A16:D16"/>
    <mergeCell ref="A13:D13"/>
    <mergeCell ref="A14:D14"/>
  </mergeCells>
  <pageMargins left="0.86614173228346458" right="0.19685039370078741" top="0.98425196850393704" bottom="0.98425196850393704" header="0.51181102362204722" footer="0.51181102362204722"/>
  <pageSetup paperSize="9" scale="69" firstPageNumber="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30"/>
  <sheetViews>
    <sheetView topLeftCell="A7" zoomScaleSheetLayoutView="66" workbookViewId="0">
      <selection activeCell="G11" sqref="G11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18" t="s">
        <v>362</v>
      </c>
      <c r="B3" s="718"/>
      <c r="C3" s="718"/>
      <c r="D3" s="718"/>
      <c r="E3" s="718"/>
      <c r="F3" s="718"/>
      <c r="G3" s="718"/>
    </row>
    <row r="4" spans="1:7" ht="54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969</v>
      </c>
      <c r="F8" s="779" t="s">
        <v>970</v>
      </c>
      <c r="G8" s="779" t="s">
        <v>971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31.5" customHeight="1" x14ac:dyDescent="0.25">
      <c r="A10" s="806" t="s">
        <v>469</v>
      </c>
      <c r="B10" s="806"/>
      <c r="C10" s="806"/>
      <c r="D10" s="806"/>
      <c r="E10" s="83">
        <v>3066.91</v>
      </c>
      <c r="F10" s="63">
        <v>3066.91</v>
      </c>
      <c r="G10" s="65">
        <v>3066.91</v>
      </c>
    </row>
    <row r="11" spans="1:7" ht="27.75" customHeight="1" x14ac:dyDescent="0.25">
      <c r="A11" s="806" t="s">
        <v>471</v>
      </c>
      <c r="B11" s="806"/>
      <c r="C11" s="806"/>
      <c r="D11" s="806"/>
      <c r="E11" s="83">
        <v>3015.18</v>
      </c>
      <c r="F11" s="63">
        <v>3015.18</v>
      </c>
      <c r="G11" s="65">
        <v>3015.18</v>
      </c>
    </row>
    <row r="12" spans="1:7" ht="32.25" customHeight="1" x14ac:dyDescent="0.25">
      <c r="A12" s="806" t="s">
        <v>457</v>
      </c>
      <c r="B12" s="806"/>
      <c r="C12" s="806"/>
      <c r="D12" s="806"/>
      <c r="E12" s="83">
        <v>3073.4</v>
      </c>
      <c r="F12" s="63">
        <v>3073.4</v>
      </c>
      <c r="G12" s="65">
        <v>3073.4</v>
      </c>
    </row>
    <row r="13" spans="1:7" ht="30" customHeight="1" x14ac:dyDescent="0.25">
      <c r="A13" s="806" t="s">
        <v>464</v>
      </c>
      <c r="B13" s="806"/>
      <c r="C13" s="806"/>
      <c r="D13" s="806"/>
      <c r="E13" s="83">
        <v>3015.18</v>
      </c>
      <c r="F13" s="63">
        <v>3015.18</v>
      </c>
      <c r="G13" s="65">
        <v>3015.18</v>
      </c>
    </row>
    <row r="14" spans="1:7" ht="32.25" customHeight="1" x14ac:dyDescent="0.25">
      <c r="A14" s="806" t="s">
        <v>470</v>
      </c>
      <c r="B14" s="806"/>
      <c r="C14" s="806"/>
      <c r="D14" s="806"/>
      <c r="E14" s="83">
        <v>3507.82</v>
      </c>
      <c r="F14" s="63">
        <v>3507.82</v>
      </c>
      <c r="G14" s="65">
        <v>3507.82</v>
      </c>
    </row>
    <row r="15" spans="1:7" ht="28.5" customHeight="1" x14ac:dyDescent="0.25">
      <c r="A15" s="806" t="s">
        <v>468</v>
      </c>
      <c r="B15" s="806"/>
      <c r="C15" s="806"/>
      <c r="D15" s="806"/>
      <c r="E15" s="83">
        <v>1507.59</v>
      </c>
      <c r="F15" s="63">
        <v>1507.59</v>
      </c>
      <c r="G15" s="65">
        <v>1507.59</v>
      </c>
    </row>
    <row r="16" spans="1:7" ht="27" customHeight="1" x14ac:dyDescent="0.25">
      <c r="A16" s="806" t="s">
        <v>473</v>
      </c>
      <c r="B16" s="806"/>
      <c r="C16" s="806"/>
      <c r="D16" s="806"/>
      <c r="E16" s="83">
        <v>3465.32</v>
      </c>
      <c r="F16" s="63">
        <v>3465.32</v>
      </c>
      <c r="G16" s="65">
        <v>3465.32</v>
      </c>
    </row>
    <row r="17" spans="1:11" ht="27.75" customHeight="1" x14ac:dyDescent="0.25">
      <c r="A17" s="806" t="s">
        <v>472</v>
      </c>
      <c r="B17" s="806"/>
      <c r="C17" s="806"/>
      <c r="D17" s="806"/>
      <c r="E17" s="83">
        <v>4311.83</v>
      </c>
      <c r="F17" s="63">
        <v>4311.83</v>
      </c>
      <c r="G17" s="65">
        <v>4311.83</v>
      </c>
    </row>
    <row r="18" spans="1:11" ht="28.5" customHeight="1" x14ac:dyDescent="0.25">
      <c r="A18" s="806" t="s">
        <v>456</v>
      </c>
      <c r="B18" s="806"/>
      <c r="C18" s="806"/>
      <c r="D18" s="806"/>
      <c r="E18" s="83">
        <v>3073.4</v>
      </c>
      <c r="F18" s="63">
        <v>3073.4</v>
      </c>
      <c r="G18" s="63">
        <v>3073.4</v>
      </c>
    </row>
    <row r="19" spans="1:11" ht="20.100000000000001" customHeight="1" x14ac:dyDescent="0.2">
      <c r="A19" s="810" t="s">
        <v>2</v>
      </c>
      <c r="B19" s="810"/>
      <c r="C19" s="810"/>
      <c r="D19" s="810"/>
      <c r="E19" s="36">
        <f>SUM(E10:E18)</f>
        <v>28036.629999999997</v>
      </c>
      <c r="F19" s="64">
        <f t="shared" ref="F19:G19" si="0">SUM(F10:F18)</f>
        <v>28036.629999999997</v>
      </c>
      <c r="G19" s="64">
        <f t="shared" si="0"/>
        <v>28036.629999999997</v>
      </c>
    </row>
    <row r="20" spans="1:11" ht="20.100000000000001" customHeight="1" x14ac:dyDescent="0.2">
      <c r="A20" s="810" t="s">
        <v>3</v>
      </c>
      <c r="B20" s="810"/>
      <c r="C20" s="810"/>
      <c r="D20" s="810"/>
      <c r="E20" s="36">
        <f>E19/1000</f>
        <v>28.036629999999999</v>
      </c>
      <c r="F20" s="36">
        <f>F19/1000</f>
        <v>28.036629999999999</v>
      </c>
      <c r="G20" s="36">
        <f>G19/1000</f>
        <v>28.036629999999999</v>
      </c>
    </row>
    <row r="21" spans="1:11" ht="20.100000000000001" customHeight="1" x14ac:dyDescent="0.2">
      <c r="A21" s="807" t="s">
        <v>399</v>
      </c>
      <c r="B21" s="808"/>
      <c r="C21" s="808"/>
      <c r="D21" s="809"/>
      <c r="E21" s="36"/>
      <c r="F21" s="36"/>
      <c r="G21" s="36"/>
    </row>
    <row r="22" spans="1:11" ht="20.100000000000001" customHeight="1" x14ac:dyDescent="0.2">
      <c r="A22" s="764" t="s">
        <v>400</v>
      </c>
      <c r="B22" s="765"/>
      <c r="C22" s="765"/>
      <c r="D22" s="784"/>
      <c r="E22" s="36">
        <v>7000</v>
      </c>
      <c r="F22" s="64">
        <v>7000</v>
      </c>
      <c r="G22" s="64">
        <v>7000</v>
      </c>
    </row>
    <row r="23" spans="1:11" ht="20.100000000000001" customHeight="1" x14ac:dyDescent="0.2">
      <c r="A23" s="24" t="s">
        <v>403</v>
      </c>
      <c r="B23" s="24"/>
      <c r="C23" s="48"/>
      <c r="D23" s="50"/>
      <c r="E23" s="36">
        <f>E19-E22-E24</f>
        <v>12036.629999999997</v>
      </c>
      <c r="F23" s="64">
        <f t="shared" ref="F23:G23" si="1">F19-F22-F24</f>
        <v>12036.629999999997</v>
      </c>
      <c r="G23" s="64">
        <f t="shared" si="1"/>
        <v>12036.629999999997</v>
      </c>
    </row>
    <row r="24" spans="1:11" ht="20.100000000000001" customHeight="1" x14ac:dyDescent="0.2">
      <c r="A24" s="764" t="s">
        <v>404</v>
      </c>
      <c r="B24" s="765"/>
      <c r="C24" s="765"/>
      <c r="D24" s="784"/>
      <c r="E24" s="36">
        <v>9000</v>
      </c>
      <c r="F24" s="64">
        <v>9000</v>
      </c>
      <c r="G24" s="64">
        <v>9000</v>
      </c>
    </row>
    <row r="25" spans="1:11" x14ac:dyDescent="0.2">
      <c r="A25" s="783"/>
      <c r="B25" s="783"/>
    </row>
    <row r="26" spans="1:11" ht="15.75" x14ac:dyDescent="0.25">
      <c r="A26" s="3" t="s">
        <v>4</v>
      </c>
      <c r="B26" s="3"/>
      <c r="C26" s="27"/>
      <c r="D26" s="27"/>
      <c r="E26" s="3"/>
      <c r="F26" s="709" t="s">
        <v>436</v>
      </c>
      <c r="G26" s="709"/>
    </row>
    <row r="27" spans="1:11" ht="15.75" customHeight="1" x14ac:dyDescent="0.25">
      <c r="A27" s="3"/>
      <c r="B27" s="3"/>
      <c r="C27" s="708" t="s">
        <v>5</v>
      </c>
      <c r="D27" s="708"/>
      <c r="E27" s="3"/>
      <c r="F27" s="708" t="s">
        <v>6</v>
      </c>
      <c r="G27" s="708"/>
    </row>
    <row r="28" spans="1:11" ht="15.75" x14ac:dyDescent="0.25">
      <c r="A28" s="3"/>
      <c r="B28" s="3"/>
      <c r="C28" s="3"/>
      <c r="D28" s="3"/>
      <c r="E28" s="3"/>
      <c r="F28" s="3"/>
      <c r="G28" s="3"/>
    </row>
    <row r="29" spans="1:11" ht="15.75" x14ac:dyDescent="0.25">
      <c r="A29" s="3" t="s">
        <v>7</v>
      </c>
      <c r="B29" s="3"/>
      <c r="C29" s="27"/>
      <c r="D29" s="27"/>
      <c r="E29" s="3"/>
      <c r="F29" s="709" t="s">
        <v>437</v>
      </c>
      <c r="G29" s="709"/>
    </row>
    <row r="30" spans="1:11" ht="15.75" x14ac:dyDescent="0.25">
      <c r="A30" s="9"/>
      <c r="B30" s="9"/>
      <c r="C30" s="708" t="s">
        <v>5</v>
      </c>
      <c r="D30" s="708"/>
      <c r="E30" s="3"/>
      <c r="F30" s="708" t="s">
        <v>6</v>
      </c>
      <c r="G30" s="708"/>
      <c r="K30" t="s">
        <v>22</v>
      </c>
    </row>
  </sheetData>
  <sheetProtection selectLockedCells="1" selectUnlockedCells="1"/>
  <mergeCells count="31">
    <mergeCell ref="G8:G9"/>
    <mergeCell ref="A4:G4"/>
    <mergeCell ref="A2:G2"/>
    <mergeCell ref="A3:G3"/>
    <mergeCell ref="A5:G5"/>
    <mergeCell ref="A6:G6"/>
    <mergeCell ref="A7:F7"/>
    <mergeCell ref="A10:D10"/>
    <mergeCell ref="A11:D11"/>
    <mergeCell ref="A8:D9"/>
    <mergeCell ref="E8:E9"/>
    <mergeCell ref="F8:F9"/>
    <mergeCell ref="C27:D27"/>
    <mergeCell ref="F27:G27"/>
    <mergeCell ref="F29:G29"/>
    <mergeCell ref="C30:D30"/>
    <mergeCell ref="F30:G30"/>
    <mergeCell ref="F26:G26"/>
    <mergeCell ref="A12:D12"/>
    <mergeCell ref="A13:D13"/>
    <mergeCell ref="A14:D14"/>
    <mergeCell ref="A15:D15"/>
    <mergeCell ref="A16:D16"/>
    <mergeCell ref="A17:D17"/>
    <mergeCell ref="A18:D18"/>
    <mergeCell ref="A25:B25"/>
    <mergeCell ref="A24:D24"/>
    <mergeCell ref="A21:D21"/>
    <mergeCell ref="A22:D22"/>
    <mergeCell ref="A19:D19"/>
    <mergeCell ref="A20:D20"/>
  </mergeCells>
  <pageMargins left="0.86614173228346458" right="0.19685039370078741" top="0.98425196850393704" bottom="0.98425196850393704" header="0.51181102362204722" footer="0.51181102362204722"/>
  <pageSetup paperSize="9" scale="68" firstPageNumber="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53"/>
  <sheetViews>
    <sheetView view="pageBreakPreview" zoomScale="66" zoomScaleNormal="66" zoomScaleSheetLayoutView="66" workbookViewId="0">
      <selection activeCell="J46" sqref="J46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363</v>
      </c>
      <c r="B3" s="756"/>
      <c r="C3" s="756"/>
      <c r="D3" s="756"/>
      <c r="E3" s="756"/>
      <c r="F3" s="756"/>
      <c r="G3" s="756"/>
    </row>
    <row r="4" spans="1:7" ht="63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434</v>
      </c>
      <c r="F8" s="779" t="s">
        <v>435</v>
      </c>
      <c r="G8" s="779" t="s">
        <v>439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3"/>
      <c r="B41" s="813"/>
      <c r="C41" s="813"/>
      <c r="D41" s="813"/>
      <c r="E41" s="51">
        <v>0</v>
      </c>
      <c r="F41" s="51">
        <v>0</v>
      </c>
      <c r="G41" s="52">
        <v>0</v>
      </c>
    </row>
    <row r="42" spans="1:7" ht="20.100000000000001" customHeight="1" x14ac:dyDescent="0.2">
      <c r="A42" s="810" t="s">
        <v>2</v>
      </c>
      <c r="B42" s="810"/>
      <c r="C42" s="810"/>
      <c r="D42" s="810"/>
      <c r="E42" s="36">
        <f>E10+E31+E32+E33+E34+E35+E36+E37+E38+E39+E40+E41</f>
        <v>0</v>
      </c>
      <c r="F42" s="36">
        <f>F10+F31+F32+F33+F34+F35+F36+F37+F38+F39+F40+F41</f>
        <v>0</v>
      </c>
      <c r="G42" s="36">
        <f>G10+G31+G32+G33+G34+G35+G36+G37+G38+G39+G40+G41</f>
        <v>0</v>
      </c>
    </row>
    <row r="43" spans="1:7" ht="20.100000000000001" customHeight="1" x14ac:dyDescent="0.2">
      <c r="A43" s="810" t="s">
        <v>3</v>
      </c>
      <c r="B43" s="810"/>
      <c r="C43" s="810"/>
      <c r="D43" s="810"/>
      <c r="E43" s="36">
        <f>E42/1000</f>
        <v>0</v>
      </c>
      <c r="F43" s="36">
        <f>F42/1000</f>
        <v>0</v>
      </c>
      <c r="G43" s="36">
        <f>G42/1000</f>
        <v>0</v>
      </c>
    </row>
    <row r="44" spans="1:7" ht="20.100000000000001" customHeight="1" x14ac:dyDescent="0.2">
      <c r="A44" s="778" t="s">
        <v>399</v>
      </c>
      <c r="B44" s="777"/>
      <c r="C44" s="777"/>
      <c r="D44" s="785"/>
      <c r="E44" s="36"/>
      <c r="F44" s="36"/>
      <c r="G44" s="36"/>
    </row>
    <row r="45" spans="1:7" ht="20.100000000000001" customHeight="1" x14ac:dyDescent="0.2">
      <c r="A45" s="764" t="s">
        <v>400</v>
      </c>
      <c r="B45" s="765"/>
      <c r="C45" s="765"/>
      <c r="D45" s="784"/>
      <c r="E45" s="36">
        <v>0</v>
      </c>
      <c r="F45" s="36">
        <v>0</v>
      </c>
      <c r="G45" s="36">
        <v>0</v>
      </c>
    </row>
    <row r="46" spans="1:7" ht="20.100000000000001" customHeight="1" x14ac:dyDescent="0.2">
      <c r="A46" s="24" t="s">
        <v>403</v>
      </c>
      <c r="B46" s="24"/>
      <c r="C46" s="48"/>
      <c r="D46" s="50"/>
      <c r="E46" s="36">
        <v>0</v>
      </c>
      <c r="F46" s="36">
        <v>0</v>
      </c>
      <c r="G46" s="36">
        <v>0</v>
      </c>
    </row>
    <row r="47" spans="1:7" ht="20.100000000000001" customHeight="1" x14ac:dyDescent="0.2">
      <c r="A47" s="764" t="s">
        <v>404</v>
      </c>
      <c r="B47" s="765"/>
      <c r="C47" s="765"/>
      <c r="D47" s="784"/>
      <c r="E47" s="36">
        <v>0</v>
      </c>
      <c r="F47" s="36">
        <v>0</v>
      </c>
      <c r="G47" s="36">
        <v>0</v>
      </c>
    </row>
    <row r="48" spans="1:7" x14ac:dyDescent="0.2">
      <c r="A48" s="783"/>
      <c r="B48" s="783"/>
    </row>
    <row r="49" spans="1:11" ht="15.75" x14ac:dyDescent="0.25">
      <c r="A49" s="3" t="s">
        <v>4</v>
      </c>
      <c r="B49" s="3"/>
      <c r="C49" s="27"/>
      <c r="D49" s="27"/>
      <c r="E49" s="3"/>
      <c r="F49" s="709" t="s">
        <v>436</v>
      </c>
      <c r="G49" s="709"/>
    </row>
    <row r="50" spans="1:11" ht="15.75" customHeight="1" x14ac:dyDescent="0.25">
      <c r="A50" s="3"/>
      <c r="B50" s="3"/>
      <c r="C50" s="708" t="s">
        <v>5</v>
      </c>
      <c r="D50" s="708"/>
      <c r="E50" s="3"/>
      <c r="F50" s="708" t="s">
        <v>6</v>
      </c>
      <c r="G50" s="708"/>
    </row>
    <row r="51" spans="1:11" ht="15.75" x14ac:dyDescent="0.25">
      <c r="A51" s="3"/>
      <c r="B51" s="3"/>
      <c r="C51" s="3"/>
      <c r="D51" s="3"/>
      <c r="E51" s="3"/>
      <c r="F51" s="3"/>
      <c r="G51" s="3"/>
    </row>
    <row r="52" spans="1:11" ht="15.75" x14ac:dyDescent="0.25">
      <c r="A52" s="3" t="s">
        <v>7</v>
      </c>
      <c r="B52" s="3"/>
      <c r="C52" s="27"/>
      <c r="D52" s="27"/>
      <c r="E52" s="3"/>
      <c r="F52" s="709" t="s">
        <v>437</v>
      </c>
      <c r="G52" s="709"/>
    </row>
    <row r="53" spans="1:11" ht="15.75" x14ac:dyDescent="0.25">
      <c r="A53" s="9"/>
      <c r="B53" s="9"/>
      <c r="C53" s="708" t="s">
        <v>5</v>
      </c>
      <c r="D53" s="708"/>
      <c r="E53" s="3"/>
      <c r="F53" s="708" t="s">
        <v>6</v>
      </c>
      <c r="G53" s="708"/>
      <c r="K53" t="s">
        <v>22</v>
      </c>
    </row>
  </sheetData>
  <sheetProtection selectLockedCells="1" selectUnlockedCells="1"/>
  <mergeCells count="54">
    <mergeCell ref="A2:G2"/>
    <mergeCell ref="A3:G3"/>
    <mergeCell ref="A5:G5"/>
    <mergeCell ref="A6:G6"/>
    <mergeCell ref="A7:F7"/>
    <mergeCell ref="A8:D9"/>
    <mergeCell ref="E8:E9"/>
    <mergeCell ref="F8:F9"/>
    <mergeCell ref="G8:G9"/>
    <mergeCell ref="A4:G4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38:D38"/>
    <mergeCell ref="A39:D39"/>
    <mergeCell ref="A33:D33"/>
    <mergeCell ref="A28:D28"/>
    <mergeCell ref="A29:D29"/>
    <mergeCell ref="A30:D30"/>
    <mergeCell ref="A31:D31"/>
    <mergeCell ref="A32:D32"/>
    <mergeCell ref="A48:B48"/>
    <mergeCell ref="A34:D34"/>
    <mergeCell ref="A35:D35"/>
    <mergeCell ref="A36:D36"/>
    <mergeCell ref="A37:D37"/>
    <mergeCell ref="A47:D47"/>
    <mergeCell ref="A44:D44"/>
    <mergeCell ref="A45:D45"/>
    <mergeCell ref="A40:D40"/>
    <mergeCell ref="A41:D41"/>
    <mergeCell ref="A42:D42"/>
    <mergeCell ref="A43:D43"/>
    <mergeCell ref="F49:G49"/>
    <mergeCell ref="C50:D50"/>
    <mergeCell ref="F50:G50"/>
    <mergeCell ref="F52:G52"/>
    <mergeCell ref="C53:D53"/>
    <mergeCell ref="F53:G53"/>
  </mergeCells>
  <pageMargins left="0.86614173228346458" right="0.19685039370078741" top="0.98425196850393704" bottom="0.98425196850393704" header="0.51181102362204722" footer="0.51181102362204722"/>
  <pageSetup paperSize="9" scale="67" firstPageNumber="0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53"/>
  <sheetViews>
    <sheetView view="pageBreakPreview" topLeftCell="A22" zoomScale="66" zoomScaleNormal="66" zoomScaleSheetLayoutView="66" workbookViewId="0">
      <selection activeCell="F49" sqref="F49:G53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364</v>
      </c>
      <c r="B3" s="756"/>
      <c r="C3" s="756"/>
      <c r="D3" s="756"/>
      <c r="E3" s="756"/>
      <c r="F3" s="756"/>
      <c r="G3" s="756"/>
    </row>
    <row r="4" spans="1:7" ht="65.2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434</v>
      </c>
      <c r="F8" s="779" t="s">
        <v>435</v>
      </c>
      <c r="G8" s="779" t="s">
        <v>439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s="57" customFormat="1" ht="20.100000000000001" customHeight="1" x14ac:dyDescent="0.25">
      <c r="A41" s="813"/>
      <c r="B41" s="813"/>
      <c r="C41" s="813"/>
      <c r="D41" s="813"/>
      <c r="E41" s="51">
        <v>0</v>
      </c>
      <c r="F41" s="51">
        <v>0</v>
      </c>
      <c r="G41" s="58">
        <v>0</v>
      </c>
    </row>
    <row r="42" spans="1:7" s="57" customFormat="1" ht="20.100000000000001" customHeight="1" x14ac:dyDescent="0.2">
      <c r="A42" s="810" t="s">
        <v>2</v>
      </c>
      <c r="B42" s="810"/>
      <c r="C42" s="810"/>
      <c r="D42" s="810"/>
      <c r="E42" s="36">
        <f>E10+E31+E32+E33+E34+E35+E36+E37+E38+E39+E40+E41</f>
        <v>0</v>
      </c>
      <c r="F42" s="36">
        <f>F10+F31+F32+F33+F34+F35+F36+F37+F38+F39+F40+F41</f>
        <v>0</v>
      </c>
      <c r="G42" s="56">
        <f>G10+G31+G32+G33+G34+G35+G36+G37+G38+G39+G40+G41</f>
        <v>0</v>
      </c>
    </row>
    <row r="43" spans="1:7" s="57" customFormat="1" ht="20.100000000000001" customHeight="1" x14ac:dyDescent="0.2">
      <c r="A43" s="810" t="s">
        <v>3</v>
      </c>
      <c r="B43" s="810"/>
      <c r="C43" s="810"/>
      <c r="D43" s="810"/>
      <c r="E43" s="36">
        <f>E42/1000</f>
        <v>0</v>
      </c>
      <c r="F43" s="36">
        <f>F42/1000</f>
        <v>0</v>
      </c>
      <c r="G43" s="56">
        <f>G42/1000</f>
        <v>0</v>
      </c>
    </row>
    <row r="44" spans="1:7" s="57" customFormat="1" ht="20.100000000000001" customHeight="1" x14ac:dyDescent="0.2">
      <c r="A44" s="778" t="s">
        <v>399</v>
      </c>
      <c r="B44" s="777"/>
      <c r="C44" s="777"/>
      <c r="D44" s="785"/>
      <c r="E44" s="36"/>
      <c r="F44" s="36"/>
      <c r="G44" s="56"/>
    </row>
    <row r="45" spans="1:7" s="57" customFormat="1" ht="20.100000000000001" customHeight="1" x14ac:dyDescent="0.2">
      <c r="A45" s="764" t="s">
        <v>400</v>
      </c>
      <c r="B45" s="765"/>
      <c r="C45" s="765"/>
      <c r="D45" s="784"/>
      <c r="E45" s="36">
        <v>0</v>
      </c>
      <c r="F45" s="36">
        <v>0</v>
      </c>
      <c r="G45" s="56">
        <v>0</v>
      </c>
    </row>
    <row r="46" spans="1:7" s="57" customFormat="1" ht="20.100000000000001" customHeight="1" x14ac:dyDescent="0.2">
      <c r="A46" s="24" t="s">
        <v>403</v>
      </c>
      <c r="B46" s="24"/>
      <c r="C46" s="48"/>
      <c r="D46" s="50"/>
      <c r="E46" s="36">
        <v>0</v>
      </c>
      <c r="F46" s="36">
        <v>0</v>
      </c>
      <c r="G46" s="56">
        <v>0</v>
      </c>
    </row>
    <row r="47" spans="1:7" s="57" customFormat="1" ht="20.100000000000001" customHeight="1" x14ac:dyDescent="0.2">
      <c r="A47" s="764" t="s">
        <v>404</v>
      </c>
      <c r="B47" s="765"/>
      <c r="C47" s="765"/>
      <c r="D47" s="784"/>
      <c r="E47" s="36">
        <v>0</v>
      </c>
      <c r="F47" s="36">
        <v>0</v>
      </c>
      <c r="G47" s="56">
        <v>0</v>
      </c>
    </row>
    <row r="48" spans="1:7" s="57" customFormat="1" x14ac:dyDescent="0.2">
      <c r="A48" s="783"/>
      <c r="B48" s="783"/>
      <c r="C48" s="14"/>
      <c r="D48" s="14"/>
      <c r="E48" s="14"/>
      <c r="F48" s="14"/>
      <c r="G48" s="14"/>
    </row>
    <row r="49" spans="1:11" s="57" customFormat="1" ht="15.75" x14ac:dyDescent="0.25">
      <c r="A49" s="3" t="s">
        <v>4</v>
      </c>
      <c r="B49" s="3"/>
      <c r="C49" s="27"/>
      <c r="D49" s="27"/>
      <c r="E49" s="3"/>
      <c r="F49" s="709" t="s">
        <v>436</v>
      </c>
      <c r="G49" s="709"/>
    </row>
    <row r="50" spans="1:11" s="57" customFormat="1" ht="15.75" customHeight="1" x14ac:dyDescent="0.25">
      <c r="A50" s="3"/>
      <c r="B50" s="3"/>
      <c r="C50" s="708" t="s">
        <v>5</v>
      </c>
      <c r="D50" s="708"/>
      <c r="E50" s="3"/>
      <c r="F50" s="708" t="s">
        <v>6</v>
      </c>
      <c r="G50" s="708"/>
    </row>
    <row r="51" spans="1:11" ht="15.75" x14ac:dyDescent="0.25">
      <c r="A51" s="3"/>
      <c r="B51" s="3"/>
      <c r="C51" s="3"/>
      <c r="D51" s="3"/>
      <c r="E51" s="3"/>
      <c r="F51" s="3"/>
      <c r="G51" s="3"/>
    </row>
    <row r="52" spans="1:11" ht="15.75" x14ac:dyDescent="0.25">
      <c r="A52" s="3" t="s">
        <v>7</v>
      </c>
      <c r="B52" s="3"/>
      <c r="C52" s="27"/>
      <c r="D52" s="27"/>
      <c r="E52" s="3"/>
      <c r="F52" s="709" t="s">
        <v>437</v>
      </c>
      <c r="G52" s="709"/>
    </row>
    <row r="53" spans="1:11" ht="15.75" x14ac:dyDescent="0.25">
      <c r="A53" s="9"/>
      <c r="B53" s="9"/>
      <c r="C53" s="708" t="s">
        <v>5</v>
      </c>
      <c r="D53" s="708"/>
      <c r="E53" s="3"/>
      <c r="F53" s="708" t="s">
        <v>6</v>
      </c>
      <c r="G53" s="708"/>
      <c r="K53" t="s">
        <v>22</v>
      </c>
    </row>
  </sheetData>
  <sheetProtection selectLockedCells="1" selectUnlockedCells="1"/>
  <mergeCells count="54">
    <mergeCell ref="A2:G2"/>
    <mergeCell ref="A3:G3"/>
    <mergeCell ref="A5:G5"/>
    <mergeCell ref="A6:G6"/>
    <mergeCell ref="A7:F7"/>
    <mergeCell ref="A8:D9"/>
    <mergeCell ref="E8:E9"/>
    <mergeCell ref="F8:F9"/>
    <mergeCell ref="G8:G9"/>
    <mergeCell ref="A4:G4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38:D38"/>
    <mergeCell ref="A39:D39"/>
    <mergeCell ref="A33:D33"/>
    <mergeCell ref="A28:D28"/>
    <mergeCell ref="A29:D29"/>
    <mergeCell ref="A30:D30"/>
    <mergeCell ref="A31:D31"/>
    <mergeCell ref="A32:D32"/>
    <mergeCell ref="A48:B48"/>
    <mergeCell ref="A34:D34"/>
    <mergeCell ref="A35:D35"/>
    <mergeCell ref="A36:D36"/>
    <mergeCell ref="A37:D37"/>
    <mergeCell ref="A47:D47"/>
    <mergeCell ref="A44:D44"/>
    <mergeCell ref="A45:D45"/>
    <mergeCell ref="A40:D40"/>
    <mergeCell ref="A41:D41"/>
    <mergeCell ref="A42:D42"/>
    <mergeCell ref="A43:D43"/>
    <mergeCell ref="F49:G49"/>
    <mergeCell ref="C50:D50"/>
    <mergeCell ref="F50:G50"/>
    <mergeCell ref="F52:G52"/>
    <mergeCell ref="C53:D53"/>
    <mergeCell ref="F53:G53"/>
  </mergeCells>
  <pageMargins left="0.86614173228346458" right="0.19685039370078741" top="0.98425196850393704" bottom="0.98425196850393704" header="0.51181102362204722" footer="0.51181102362204722"/>
  <pageSetup paperSize="9" scale="67" firstPageNumber="0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53"/>
  <sheetViews>
    <sheetView view="pageBreakPreview" zoomScale="66" zoomScaleNormal="66" zoomScaleSheetLayoutView="66" workbookViewId="0">
      <selection activeCell="J49" sqref="J49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375</v>
      </c>
      <c r="B3" s="756"/>
      <c r="C3" s="756"/>
      <c r="D3" s="756"/>
      <c r="E3" s="756"/>
      <c r="F3" s="756"/>
      <c r="G3" s="756"/>
    </row>
    <row r="4" spans="1:7" ht="65.2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434</v>
      </c>
      <c r="F8" s="779" t="s">
        <v>435</v>
      </c>
      <c r="G8" s="779" t="s">
        <v>439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3"/>
      <c r="B41" s="813"/>
      <c r="C41" s="813"/>
      <c r="D41" s="813"/>
      <c r="E41" s="51">
        <v>0</v>
      </c>
      <c r="F41" s="51">
        <v>0</v>
      </c>
      <c r="G41" s="52">
        <v>0</v>
      </c>
    </row>
    <row r="42" spans="1:7" s="57" customFormat="1" ht="20.100000000000001" customHeight="1" x14ac:dyDescent="0.2">
      <c r="A42" s="810" t="s">
        <v>2</v>
      </c>
      <c r="B42" s="810"/>
      <c r="C42" s="810"/>
      <c r="D42" s="810"/>
      <c r="E42" s="36">
        <f>E10+E31+E32+E33+E34+E35+E36+E37+E38+E39+E40+E41</f>
        <v>0</v>
      </c>
      <c r="F42" s="36">
        <f>F10+F31+F32+F33+F34+F35+F36+F37+F38+F39+F40+F41</f>
        <v>0</v>
      </c>
      <c r="G42" s="56">
        <f>G10+G31+G32+G33+G34+G35+G36+G37+G38+G39+G40+G41</f>
        <v>0</v>
      </c>
    </row>
    <row r="43" spans="1:7" s="57" customFormat="1" ht="20.100000000000001" customHeight="1" x14ac:dyDescent="0.2">
      <c r="A43" s="810" t="s">
        <v>3</v>
      </c>
      <c r="B43" s="810"/>
      <c r="C43" s="810"/>
      <c r="D43" s="810"/>
      <c r="E43" s="36">
        <f>E42/1000</f>
        <v>0</v>
      </c>
      <c r="F43" s="36">
        <f>F42/1000</f>
        <v>0</v>
      </c>
      <c r="G43" s="56">
        <f>G42/1000</f>
        <v>0</v>
      </c>
    </row>
    <row r="44" spans="1:7" s="57" customFormat="1" ht="20.100000000000001" customHeight="1" x14ac:dyDescent="0.2">
      <c r="A44" s="778" t="s">
        <v>399</v>
      </c>
      <c r="B44" s="777"/>
      <c r="C44" s="777"/>
      <c r="D44" s="785"/>
      <c r="E44" s="36"/>
      <c r="F44" s="36"/>
      <c r="G44" s="56"/>
    </row>
    <row r="45" spans="1:7" s="57" customFormat="1" ht="20.100000000000001" customHeight="1" x14ac:dyDescent="0.2">
      <c r="A45" s="764" t="s">
        <v>400</v>
      </c>
      <c r="B45" s="765"/>
      <c r="C45" s="765"/>
      <c r="D45" s="784"/>
      <c r="E45" s="36">
        <v>0</v>
      </c>
      <c r="F45" s="36">
        <v>0</v>
      </c>
      <c r="G45" s="56">
        <v>0</v>
      </c>
    </row>
    <row r="46" spans="1:7" s="57" customFormat="1" ht="20.100000000000001" customHeight="1" x14ac:dyDescent="0.2">
      <c r="A46" s="24" t="s">
        <v>403</v>
      </c>
      <c r="B46" s="24"/>
      <c r="C46" s="48"/>
      <c r="D46" s="50"/>
      <c r="E46" s="36">
        <v>0</v>
      </c>
      <c r="F46" s="36">
        <v>0</v>
      </c>
      <c r="G46" s="56">
        <v>0</v>
      </c>
    </row>
    <row r="47" spans="1:7" s="57" customFormat="1" ht="20.100000000000001" customHeight="1" x14ac:dyDescent="0.2">
      <c r="A47" s="764" t="s">
        <v>404</v>
      </c>
      <c r="B47" s="765"/>
      <c r="C47" s="765"/>
      <c r="D47" s="784"/>
      <c r="E47" s="36">
        <v>0</v>
      </c>
      <c r="F47" s="36">
        <v>0</v>
      </c>
      <c r="G47" s="56">
        <v>0</v>
      </c>
    </row>
    <row r="48" spans="1:7" s="57" customFormat="1" x14ac:dyDescent="0.2">
      <c r="A48" s="783"/>
      <c r="B48" s="783"/>
      <c r="C48" s="14"/>
      <c r="D48" s="14"/>
      <c r="E48" s="14"/>
      <c r="F48" s="14"/>
      <c r="G48" s="14"/>
    </row>
    <row r="49" spans="1:11" s="57" customFormat="1" ht="15.75" x14ac:dyDescent="0.25">
      <c r="A49" s="3" t="s">
        <v>4</v>
      </c>
      <c r="B49" s="3"/>
      <c r="C49" s="27"/>
      <c r="D49" s="27"/>
      <c r="E49" s="3"/>
      <c r="F49" s="709" t="s">
        <v>436</v>
      </c>
      <c r="G49" s="709"/>
    </row>
    <row r="50" spans="1:11" s="57" customFormat="1" ht="15.75" customHeight="1" x14ac:dyDescent="0.25">
      <c r="A50" s="3"/>
      <c r="B50" s="3"/>
      <c r="C50" s="708" t="s">
        <v>5</v>
      </c>
      <c r="D50" s="708"/>
      <c r="E50" s="3"/>
      <c r="F50" s="708" t="s">
        <v>6</v>
      </c>
      <c r="G50" s="708"/>
    </row>
    <row r="51" spans="1:11" ht="15.75" x14ac:dyDescent="0.25">
      <c r="A51" s="3"/>
      <c r="B51" s="3"/>
      <c r="C51" s="3"/>
      <c r="D51" s="3"/>
      <c r="E51" s="3"/>
      <c r="F51" s="3"/>
      <c r="G51" s="3"/>
    </row>
    <row r="52" spans="1:11" ht="15.75" x14ac:dyDescent="0.25">
      <c r="A52" s="3" t="s">
        <v>7</v>
      </c>
      <c r="B52" s="3"/>
      <c r="C52" s="27"/>
      <c r="D52" s="27"/>
      <c r="E52" s="3"/>
      <c r="F52" s="709" t="s">
        <v>437</v>
      </c>
      <c r="G52" s="709"/>
    </row>
    <row r="53" spans="1:11" ht="15.75" x14ac:dyDescent="0.25">
      <c r="A53" s="9"/>
      <c r="B53" s="9"/>
      <c r="C53" s="708" t="s">
        <v>5</v>
      </c>
      <c r="D53" s="708"/>
      <c r="E53" s="3"/>
      <c r="F53" s="708" t="s">
        <v>6</v>
      </c>
      <c r="G53" s="708"/>
      <c r="K53" t="s">
        <v>22</v>
      </c>
    </row>
  </sheetData>
  <sheetProtection selectLockedCells="1" selectUnlockedCells="1"/>
  <mergeCells count="54">
    <mergeCell ref="A38:D38"/>
    <mergeCell ref="A39:D39"/>
    <mergeCell ref="A40:D40"/>
    <mergeCell ref="A41:D41"/>
    <mergeCell ref="F52:G52"/>
    <mergeCell ref="C53:D53"/>
    <mergeCell ref="F53:G53"/>
    <mergeCell ref="A42:D42"/>
    <mergeCell ref="A43:D43"/>
    <mergeCell ref="A48:B48"/>
    <mergeCell ref="A45:D45"/>
    <mergeCell ref="A47:D47"/>
    <mergeCell ref="F49:G49"/>
    <mergeCell ref="C50:D50"/>
    <mergeCell ref="F50:G50"/>
    <mergeCell ref="A44:D44"/>
    <mergeCell ref="A37:D37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67" firstPageNumber="0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H37"/>
  <sheetViews>
    <sheetView topLeftCell="A4" zoomScaleSheetLayoutView="66" workbookViewId="0">
      <selection activeCell="E28" sqref="E28:G28"/>
    </sheetView>
  </sheetViews>
  <sheetFormatPr defaultRowHeight="12.75" x14ac:dyDescent="0.2"/>
  <cols>
    <col min="1" max="1" width="17.5703125" customWidth="1"/>
    <col min="3" max="3" width="12.28515625" customWidth="1"/>
    <col min="4" max="4" width="4.140625" customWidth="1"/>
    <col min="5" max="5" width="15.5703125" customWidth="1"/>
    <col min="6" max="7" width="15.28515625" customWidth="1"/>
  </cols>
  <sheetData>
    <row r="1" spans="1:8" ht="15" x14ac:dyDescent="0.2">
      <c r="A1" s="70"/>
      <c r="B1" s="70"/>
      <c r="C1" s="70"/>
      <c r="D1" s="70"/>
      <c r="E1" s="70"/>
      <c r="F1" s="70"/>
      <c r="G1" s="70"/>
      <c r="H1" s="62"/>
    </row>
    <row r="2" spans="1:8" ht="15.75" x14ac:dyDescent="0.25">
      <c r="A2" s="720" t="s">
        <v>0</v>
      </c>
      <c r="B2" s="720"/>
      <c r="C2" s="720"/>
      <c r="D2" s="720"/>
      <c r="E2" s="720"/>
      <c r="F2" s="720"/>
      <c r="G2" s="720"/>
      <c r="H2" s="62"/>
    </row>
    <row r="3" spans="1:8" ht="37.5" customHeight="1" x14ac:dyDescent="0.2">
      <c r="A3" s="726" t="s">
        <v>365</v>
      </c>
      <c r="B3" s="726"/>
      <c r="C3" s="726"/>
      <c r="D3" s="726"/>
      <c r="E3" s="726"/>
      <c r="F3" s="726"/>
      <c r="G3" s="726"/>
      <c r="H3" s="62"/>
    </row>
    <row r="4" spans="1:8" ht="34.5" customHeight="1" x14ac:dyDescent="0.25">
      <c r="A4" s="850" t="s">
        <v>458</v>
      </c>
      <c r="B4" s="850"/>
      <c r="C4" s="850"/>
      <c r="D4" s="850"/>
      <c r="E4" s="850"/>
      <c r="F4" s="850"/>
      <c r="G4" s="850"/>
      <c r="H4" s="62"/>
    </row>
    <row r="5" spans="1:8" ht="15.75" customHeight="1" x14ac:dyDescent="0.2">
      <c r="A5" s="727" t="s">
        <v>1</v>
      </c>
      <c r="B5" s="727"/>
      <c r="C5" s="727"/>
      <c r="D5" s="727"/>
      <c r="E5" s="727"/>
      <c r="F5" s="727"/>
      <c r="G5" s="727"/>
      <c r="H5" s="62"/>
    </row>
    <row r="6" spans="1:8" ht="15.75" customHeight="1" x14ac:dyDescent="0.25">
      <c r="A6" s="718" t="s">
        <v>438</v>
      </c>
      <c r="B6" s="718"/>
      <c r="C6" s="718"/>
      <c r="D6" s="718"/>
      <c r="E6" s="718"/>
      <c r="F6" s="718"/>
      <c r="G6" s="718"/>
      <c r="H6" s="62"/>
    </row>
    <row r="7" spans="1:8" ht="15.75" hidden="1" customHeight="1" x14ac:dyDescent="0.25">
      <c r="A7" s="718"/>
      <c r="B7" s="718"/>
      <c r="C7" s="718"/>
      <c r="D7" s="718"/>
      <c r="E7" s="718"/>
      <c r="F7" s="718"/>
      <c r="G7" s="70"/>
      <c r="H7" s="62"/>
    </row>
    <row r="8" spans="1:8" ht="15.75" hidden="1" x14ac:dyDescent="0.25">
      <c r="A8" s="67"/>
      <c r="B8" s="67"/>
      <c r="C8" s="67"/>
      <c r="D8" s="67"/>
      <c r="E8" s="67"/>
      <c r="F8" s="67"/>
      <c r="G8" s="70"/>
      <c r="H8" s="62"/>
    </row>
    <row r="9" spans="1:8" ht="15.75" hidden="1" x14ac:dyDescent="0.25">
      <c r="A9" s="67"/>
      <c r="B9" s="67"/>
      <c r="C9" s="67"/>
      <c r="D9" s="67"/>
      <c r="E9" s="67"/>
      <c r="F9" s="67"/>
      <c r="G9" s="70"/>
      <c r="H9" s="62"/>
    </row>
    <row r="10" spans="1:8" ht="15.75" hidden="1" x14ac:dyDescent="0.25">
      <c r="A10" s="67"/>
      <c r="B10" s="67"/>
      <c r="C10" s="67"/>
      <c r="D10" s="67"/>
      <c r="E10" s="67"/>
      <c r="F10" s="67"/>
      <c r="G10" s="70"/>
      <c r="H10" s="62"/>
    </row>
    <row r="11" spans="1:8" ht="35.25" customHeight="1" x14ac:dyDescent="0.2">
      <c r="A11" s="773" t="s">
        <v>25</v>
      </c>
      <c r="B11" s="773"/>
      <c r="C11" s="773"/>
      <c r="D11" s="767"/>
      <c r="E11" s="72" t="s">
        <v>976</v>
      </c>
      <c r="F11" s="72" t="s">
        <v>977</v>
      </c>
      <c r="G11" s="72" t="s">
        <v>978</v>
      </c>
      <c r="H11" s="62"/>
    </row>
    <row r="12" spans="1:8" ht="26.25" customHeight="1" x14ac:dyDescent="0.2">
      <c r="A12" s="829" t="s">
        <v>459</v>
      </c>
      <c r="B12" s="830"/>
      <c r="C12" s="830"/>
      <c r="D12" s="831"/>
      <c r="E12" s="73"/>
      <c r="F12" s="73"/>
      <c r="G12" s="73"/>
      <c r="H12" s="62"/>
    </row>
    <row r="13" spans="1:8" ht="18.75" customHeight="1" x14ac:dyDescent="0.2">
      <c r="A13" s="832" t="s">
        <v>26</v>
      </c>
      <c r="B13" s="832"/>
      <c r="C13" s="832"/>
      <c r="D13" s="832"/>
      <c r="E13" s="74">
        <v>25</v>
      </c>
      <c r="F13" s="74">
        <v>25</v>
      </c>
      <c r="G13" s="74">
        <v>25</v>
      </c>
      <c r="H13" s="62"/>
    </row>
    <row r="14" spans="1:8" ht="19.5" customHeight="1" x14ac:dyDescent="0.2">
      <c r="A14" s="832" t="s">
        <v>27</v>
      </c>
      <c r="B14" s="832"/>
      <c r="C14" s="832"/>
      <c r="D14" s="832"/>
      <c r="E14" s="74">
        <v>7907</v>
      </c>
      <c r="F14" s="74">
        <v>7907</v>
      </c>
      <c r="G14" s="74">
        <v>7942</v>
      </c>
      <c r="H14" s="62"/>
    </row>
    <row r="15" spans="1:8" ht="24" customHeight="1" x14ac:dyDescent="0.2">
      <c r="A15" s="832" t="s">
        <v>28</v>
      </c>
      <c r="B15" s="832"/>
      <c r="C15" s="832"/>
      <c r="D15" s="832"/>
      <c r="E15" s="74">
        <v>4.8600000000000003</v>
      </c>
      <c r="F15" s="74">
        <v>4.8600000000000003</v>
      </c>
      <c r="G15" s="74">
        <v>4.8600000000000003</v>
      </c>
      <c r="H15" s="62"/>
    </row>
    <row r="16" spans="1:8" ht="21.75" customHeight="1" x14ac:dyDescent="0.2">
      <c r="A16" s="832" t="s">
        <v>460</v>
      </c>
      <c r="B16" s="832"/>
      <c r="C16" s="832"/>
      <c r="D16" s="832"/>
      <c r="E16" s="74">
        <f>E14*E15</f>
        <v>38428.020000000004</v>
      </c>
      <c r="F16" s="74">
        <f t="shared" ref="F16:G16" si="0">F14*F15</f>
        <v>38428.020000000004</v>
      </c>
      <c r="G16" s="74">
        <f t="shared" si="0"/>
        <v>38598.120000000003</v>
      </c>
      <c r="H16" s="62"/>
    </row>
    <row r="17" spans="1:8" ht="31.5" customHeight="1" x14ac:dyDescent="0.2">
      <c r="A17" s="836" t="s">
        <v>461</v>
      </c>
      <c r="B17" s="837"/>
      <c r="C17" s="837"/>
      <c r="D17" s="837"/>
      <c r="E17" s="74"/>
      <c r="F17" s="74"/>
      <c r="G17" s="74"/>
      <c r="H17" s="66"/>
    </row>
    <row r="18" spans="1:8" ht="21.75" customHeight="1" x14ac:dyDescent="0.2">
      <c r="A18" s="838" t="s">
        <v>26</v>
      </c>
      <c r="B18" s="839"/>
      <c r="C18" s="839"/>
      <c r="D18" s="840"/>
      <c r="E18" s="75">
        <v>25</v>
      </c>
      <c r="F18" s="75">
        <v>25</v>
      </c>
      <c r="G18" s="75">
        <v>25</v>
      </c>
      <c r="H18" s="66"/>
    </row>
    <row r="19" spans="1:8" ht="18.75" customHeight="1" x14ac:dyDescent="0.2">
      <c r="A19" s="833" t="s">
        <v>27</v>
      </c>
      <c r="B19" s="834"/>
      <c r="C19" s="834"/>
      <c r="D19" s="835"/>
      <c r="E19" s="76">
        <v>9125</v>
      </c>
      <c r="F19" s="76">
        <v>9125</v>
      </c>
      <c r="G19" s="76">
        <v>9150</v>
      </c>
      <c r="H19" s="66"/>
    </row>
    <row r="20" spans="1:8" ht="18.75" customHeight="1" x14ac:dyDescent="0.2">
      <c r="A20" s="833" t="s">
        <v>28</v>
      </c>
      <c r="B20" s="834"/>
      <c r="C20" s="834"/>
      <c r="D20" s="835"/>
      <c r="E20" s="77">
        <v>7.96</v>
      </c>
      <c r="F20" s="77">
        <v>7.96</v>
      </c>
      <c r="G20" s="77">
        <v>7.96</v>
      </c>
      <c r="H20" s="66"/>
    </row>
    <row r="21" spans="1:8" ht="18" customHeight="1" x14ac:dyDescent="0.2">
      <c r="A21" s="832" t="s">
        <v>460</v>
      </c>
      <c r="B21" s="832"/>
      <c r="C21" s="832"/>
      <c r="D21" s="832"/>
      <c r="E21" s="78">
        <f>E19*E20</f>
        <v>72635</v>
      </c>
      <c r="F21" s="78">
        <f t="shared" ref="F21:G21" si="1">F19*F20</f>
        <v>72635</v>
      </c>
      <c r="G21" s="78">
        <f t="shared" si="1"/>
        <v>72834</v>
      </c>
      <c r="H21" s="66"/>
    </row>
    <row r="22" spans="1:8" x14ac:dyDescent="0.2">
      <c r="A22" s="845" t="s">
        <v>2</v>
      </c>
      <c r="B22" s="845"/>
      <c r="C22" s="845"/>
      <c r="D22" s="845"/>
      <c r="E22" s="79">
        <f>E16+E21</f>
        <v>111063.02</v>
      </c>
      <c r="F22" s="79">
        <f t="shared" ref="F22:G22" si="2">F16+F21</f>
        <v>111063.02</v>
      </c>
      <c r="G22" s="80">
        <f t="shared" si="2"/>
        <v>111432.12</v>
      </c>
      <c r="H22" s="66"/>
    </row>
    <row r="23" spans="1:8" x14ac:dyDescent="0.2">
      <c r="A23" s="845" t="s">
        <v>24</v>
      </c>
      <c r="B23" s="845"/>
      <c r="C23" s="845"/>
      <c r="D23" s="845"/>
      <c r="E23" s="79">
        <v>106.73</v>
      </c>
      <c r="F23" s="79">
        <v>106.73</v>
      </c>
      <c r="G23" s="80">
        <v>106.89</v>
      </c>
      <c r="H23" s="66"/>
    </row>
    <row r="24" spans="1:8" x14ac:dyDescent="0.2">
      <c r="A24" s="846" t="s">
        <v>405</v>
      </c>
      <c r="B24" s="846"/>
      <c r="C24" s="846"/>
      <c r="D24" s="846"/>
      <c r="E24" s="80"/>
      <c r="F24" s="80"/>
      <c r="G24" s="80">
        <f>F23</f>
        <v>106.73</v>
      </c>
      <c r="H24" s="66"/>
    </row>
    <row r="25" spans="1:8" x14ac:dyDescent="0.2">
      <c r="A25" s="847" t="s">
        <v>400</v>
      </c>
      <c r="B25" s="848"/>
      <c r="C25" s="848"/>
      <c r="D25" s="849"/>
      <c r="E25" s="80">
        <f>E22</f>
        <v>111063.02</v>
      </c>
      <c r="F25" s="80">
        <f t="shared" ref="F25:G25" si="3">F22</f>
        <v>111063.02</v>
      </c>
      <c r="G25" s="80">
        <f t="shared" si="3"/>
        <v>111432.12</v>
      </c>
      <c r="H25" s="66"/>
    </row>
    <row r="26" spans="1:8" ht="15.75" x14ac:dyDescent="0.25">
      <c r="A26" s="826" t="s">
        <v>401</v>
      </c>
      <c r="B26" s="827"/>
      <c r="C26" s="827"/>
      <c r="D26" s="828"/>
      <c r="E26" s="80">
        <v>0</v>
      </c>
      <c r="F26" s="80">
        <v>0</v>
      </c>
      <c r="G26" s="80">
        <v>0</v>
      </c>
      <c r="H26" s="68"/>
    </row>
    <row r="27" spans="1:8" ht="15.75" x14ac:dyDescent="0.25">
      <c r="A27" s="826" t="s">
        <v>402</v>
      </c>
      <c r="B27" s="827"/>
      <c r="C27" s="827"/>
      <c r="D27" s="828"/>
      <c r="E27" s="80">
        <v>0</v>
      </c>
      <c r="F27" s="80">
        <v>0</v>
      </c>
      <c r="G27" s="80">
        <v>0</v>
      </c>
      <c r="H27" s="68"/>
    </row>
    <row r="28" spans="1:8" ht="16.5" thickBot="1" x14ac:dyDescent="0.3">
      <c r="A28" s="67" t="s">
        <v>4</v>
      </c>
      <c r="B28" s="842"/>
      <c r="C28" s="842"/>
      <c r="D28" s="71"/>
      <c r="E28" s="843" t="s">
        <v>436</v>
      </c>
      <c r="F28" s="843"/>
      <c r="G28" s="843"/>
      <c r="H28" s="68"/>
    </row>
    <row r="29" spans="1:8" ht="16.5" thickBot="1" x14ac:dyDescent="0.3">
      <c r="A29" s="67"/>
      <c r="B29" s="842" t="s">
        <v>5</v>
      </c>
      <c r="C29" s="842"/>
      <c r="D29" s="69"/>
      <c r="E29" s="708" t="s">
        <v>6</v>
      </c>
      <c r="F29" s="708"/>
      <c r="G29" s="708"/>
      <c r="H29" s="68"/>
    </row>
    <row r="30" spans="1:8" ht="15.75" x14ac:dyDescent="0.25">
      <c r="A30" s="67" t="s">
        <v>7</v>
      </c>
      <c r="B30" s="81"/>
      <c r="C30" s="81"/>
      <c r="D30" s="69"/>
      <c r="E30" s="709" t="s">
        <v>437</v>
      </c>
      <c r="F30" s="709"/>
      <c r="G30" s="709"/>
      <c r="H30" s="68"/>
    </row>
    <row r="31" spans="1:8" ht="15.75" x14ac:dyDescent="0.25">
      <c r="A31" s="68"/>
      <c r="B31" s="844" t="s">
        <v>5</v>
      </c>
      <c r="C31" s="844"/>
      <c r="D31" s="71"/>
      <c r="E31" s="727" t="s">
        <v>6</v>
      </c>
      <c r="F31" s="727"/>
      <c r="G31" s="727"/>
      <c r="H31" s="66"/>
    </row>
    <row r="32" spans="1:8" ht="43.5" customHeight="1" x14ac:dyDescent="0.2">
      <c r="A32" s="841" t="s">
        <v>465</v>
      </c>
      <c r="B32" s="841"/>
      <c r="C32" s="841"/>
      <c r="D32" s="841"/>
      <c r="E32" s="841"/>
      <c r="F32" s="841"/>
      <c r="G32" s="841"/>
      <c r="H32" s="66"/>
    </row>
    <row r="33" spans="1:8" ht="47.25" customHeight="1" x14ac:dyDescent="0.2">
      <c r="A33" s="841" t="s">
        <v>466</v>
      </c>
      <c r="B33" s="841"/>
      <c r="C33" s="841"/>
      <c r="D33" s="841"/>
      <c r="E33" s="841"/>
      <c r="F33" s="841"/>
      <c r="G33" s="841"/>
      <c r="H33" s="62"/>
    </row>
    <row r="34" spans="1:8" ht="0.75" customHeight="1" x14ac:dyDescent="0.2">
      <c r="A34" s="817" t="s">
        <v>467</v>
      </c>
      <c r="B34" s="818"/>
      <c r="C34" s="818"/>
      <c r="D34" s="818"/>
      <c r="E34" s="818"/>
      <c r="F34" s="818"/>
      <c r="G34" s="819"/>
    </row>
    <row r="35" spans="1:8" ht="12.75" customHeight="1" x14ac:dyDescent="0.2">
      <c r="A35" s="820"/>
      <c r="B35" s="821"/>
      <c r="C35" s="821"/>
      <c r="D35" s="821"/>
      <c r="E35" s="821"/>
      <c r="F35" s="821"/>
      <c r="G35" s="822"/>
    </row>
    <row r="36" spans="1:8" ht="12.75" customHeight="1" x14ac:dyDescent="0.2">
      <c r="A36" s="820"/>
      <c r="B36" s="821"/>
      <c r="C36" s="821"/>
      <c r="D36" s="821"/>
      <c r="E36" s="821"/>
      <c r="F36" s="821"/>
      <c r="G36" s="822"/>
    </row>
    <row r="37" spans="1:8" ht="12.75" customHeight="1" x14ac:dyDescent="0.2">
      <c r="A37" s="823"/>
      <c r="B37" s="824"/>
      <c r="C37" s="824"/>
      <c r="D37" s="824"/>
      <c r="E37" s="824"/>
      <c r="F37" s="824"/>
      <c r="G37" s="825"/>
    </row>
  </sheetData>
  <sheetProtection selectLockedCells="1" selectUnlockedCells="1"/>
  <mergeCells count="33">
    <mergeCell ref="A7:F7"/>
    <mergeCell ref="A2:G2"/>
    <mergeCell ref="A3:G3"/>
    <mergeCell ref="A4:G4"/>
    <mergeCell ref="A5:G5"/>
    <mergeCell ref="A6:G6"/>
    <mergeCell ref="A27:D27"/>
    <mergeCell ref="A22:D22"/>
    <mergeCell ref="A23:D23"/>
    <mergeCell ref="A24:D24"/>
    <mergeCell ref="A25:D25"/>
    <mergeCell ref="E28:G28"/>
    <mergeCell ref="B29:C29"/>
    <mergeCell ref="E29:G29"/>
    <mergeCell ref="E30:G30"/>
    <mergeCell ref="B31:C31"/>
    <mergeCell ref="E31:G31"/>
    <mergeCell ref="A34:G37"/>
    <mergeCell ref="A26:D26"/>
    <mergeCell ref="A11:D11"/>
    <mergeCell ref="A12:D12"/>
    <mergeCell ref="A13:D13"/>
    <mergeCell ref="A14:D14"/>
    <mergeCell ref="A21:D21"/>
    <mergeCell ref="A20:D20"/>
    <mergeCell ref="A15:D15"/>
    <mergeCell ref="A16:D16"/>
    <mergeCell ref="A17:D17"/>
    <mergeCell ref="A18:D18"/>
    <mergeCell ref="A19:D19"/>
    <mergeCell ref="A32:G32"/>
    <mergeCell ref="A33:G33"/>
    <mergeCell ref="B28:C28"/>
  </mergeCells>
  <pageMargins left="0.90972222222222221" right="0.1965277777777777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H40"/>
  <sheetViews>
    <sheetView topLeftCell="A8" zoomScaleSheetLayoutView="66" workbookViewId="0">
      <selection activeCell="G22" sqref="G22"/>
    </sheetView>
  </sheetViews>
  <sheetFormatPr defaultRowHeight="12.75" x14ac:dyDescent="0.2"/>
  <cols>
    <col min="1" max="1" width="18.28515625" customWidth="1"/>
    <col min="4" max="4" width="9.42578125" customWidth="1"/>
    <col min="5" max="5" width="16" customWidth="1"/>
    <col min="6" max="6" width="16.7109375" customWidth="1"/>
    <col min="7" max="7" width="16.28515625" customWidth="1"/>
  </cols>
  <sheetData>
    <row r="1" spans="1:7" ht="1.5" customHeight="1" x14ac:dyDescent="0.2"/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35.25" customHeight="1" x14ac:dyDescent="0.2">
      <c r="A3" s="726" t="s">
        <v>366</v>
      </c>
      <c r="B3" s="726"/>
      <c r="C3" s="726"/>
      <c r="D3" s="726"/>
      <c r="E3" s="726"/>
      <c r="F3" s="726"/>
      <c r="G3" s="726"/>
    </row>
    <row r="4" spans="1:7" ht="46.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854" t="s">
        <v>1</v>
      </c>
      <c r="B5" s="854"/>
      <c r="C5" s="854"/>
      <c r="D5" s="854"/>
      <c r="E5" s="854"/>
      <c r="F5" s="854"/>
      <c r="G5" s="854"/>
    </row>
    <row r="6" spans="1:7" ht="14.2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hidden="1" customHeight="1" x14ac:dyDescent="0.25">
      <c r="A7" s="718"/>
      <c r="B7" s="718"/>
      <c r="C7" s="718"/>
      <c r="D7" s="718"/>
      <c r="E7" s="718"/>
      <c r="F7" s="718"/>
    </row>
    <row r="8" spans="1:7" x14ac:dyDescent="0.2">
      <c r="A8" s="1"/>
      <c r="B8" s="1"/>
      <c r="C8" s="1"/>
      <c r="D8" s="1"/>
      <c r="E8" s="1"/>
      <c r="F8" s="1"/>
    </row>
    <row r="9" spans="1:7" ht="34.5" customHeight="1" x14ac:dyDescent="0.2">
      <c r="A9" s="858" t="s">
        <v>25</v>
      </c>
      <c r="B9" s="858"/>
      <c r="C9" s="858"/>
      <c r="D9" s="858"/>
      <c r="E9" s="55" t="s">
        <v>969</v>
      </c>
      <c r="F9" s="55" t="s">
        <v>970</v>
      </c>
      <c r="G9" s="55" t="s">
        <v>971</v>
      </c>
    </row>
    <row r="10" spans="1:7" ht="30" customHeight="1" x14ac:dyDescent="0.2">
      <c r="A10" s="853" t="s">
        <v>26</v>
      </c>
      <c r="B10" s="853"/>
      <c r="C10" s="853"/>
      <c r="D10" s="853"/>
      <c r="E10" s="30">
        <v>25</v>
      </c>
      <c r="F10" s="30">
        <v>25</v>
      </c>
      <c r="G10" s="30">
        <v>25</v>
      </c>
    </row>
    <row r="11" spans="1:7" ht="30" customHeight="1" x14ac:dyDescent="0.2">
      <c r="A11" s="853" t="s">
        <v>27</v>
      </c>
      <c r="B11" s="853"/>
      <c r="C11" s="853"/>
      <c r="D11" s="853"/>
      <c r="E11" s="30">
        <v>7907</v>
      </c>
      <c r="F11" s="30">
        <v>7907</v>
      </c>
      <c r="G11" s="30">
        <v>7942</v>
      </c>
    </row>
    <row r="12" spans="1:7" ht="30" customHeight="1" x14ac:dyDescent="0.2">
      <c r="A12" s="853" t="s">
        <v>29</v>
      </c>
      <c r="B12" s="853"/>
      <c r="C12" s="853"/>
      <c r="D12" s="853"/>
      <c r="E12" s="30">
        <v>255.16</v>
      </c>
      <c r="F12" s="30">
        <v>255.16</v>
      </c>
      <c r="G12" s="230">
        <v>255.16</v>
      </c>
    </row>
    <row r="13" spans="1:7" s="66" customFormat="1" ht="18" customHeight="1" x14ac:dyDescent="0.2">
      <c r="A13" s="855" t="s">
        <v>482</v>
      </c>
      <c r="B13" s="856"/>
      <c r="C13" s="856"/>
      <c r="D13" s="857"/>
      <c r="E13" s="94">
        <f>E11*E12</f>
        <v>2017550.1199999999</v>
      </c>
      <c r="F13" s="94">
        <f t="shared" ref="F13:G13" si="0">F11*F12</f>
        <v>2017550.1199999999</v>
      </c>
      <c r="G13" s="231">
        <f t="shared" si="0"/>
        <v>2026480.72</v>
      </c>
    </row>
    <row r="14" spans="1:7" s="66" customFormat="1" ht="18" customHeight="1" x14ac:dyDescent="0.2">
      <c r="A14" s="764" t="s">
        <v>479</v>
      </c>
      <c r="B14" s="765"/>
      <c r="C14" s="765"/>
      <c r="D14" s="766"/>
      <c r="E14" s="61">
        <v>255.16</v>
      </c>
      <c r="F14" s="61">
        <v>255.16</v>
      </c>
      <c r="G14" s="64">
        <v>255.16</v>
      </c>
    </row>
    <row r="15" spans="1:7" s="66" customFormat="1" ht="18" customHeight="1" x14ac:dyDescent="0.2">
      <c r="A15" s="764" t="s">
        <v>480</v>
      </c>
      <c r="B15" s="765"/>
      <c r="C15" s="765"/>
      <c r="D15" s="766"/>
      <c r="E15" s="61">
        <v>626</v>
      </c>
      <c r="F15" s="61">
        <v>626</v>
      </c>
      <c r="G15" s="64">
        <v>627</v>
      </c>
    </row>
    <row r="16" spans="1:7" s="66" customFormat="1" ht="18" customHeight="1" x14ac:dyDescent="0.2">
      <c r="A16" s="764" t="s">
        <v>481</v>
      </c>
      <c r="B16" s="765"/>
      <c r="C16" s="765"/>
      <c r="D16" s="766"/>
      <c r="E16" s="61">
        <f>E14*E15</f>
        <v>159730.16</v>
      </c>
      <c r="F16" s="61">
        <f t="shared" ref="F16:G16" si="1">F14*F15</f>
        <v>159730.16</v>
      </c>
      <c r="G16" s="64">
        <f t="shared" si="1"/>
        <v>159985.32</v>
      </c>
    </row>
    <row r="17" spans="1:8" s="66" customFormat="1" ht="18" customHeight="1" x14ac:dyDescent="0.2">
      <c r="A17" s="714" t="s">
        <v>2</v>
      </c>
      <c r="B17" s="714"/>
      <c r="C17" s="714"/>
      <c r="D17" s="714"/>
      <c r="E17" s="61">
        <f>E13+E16</f>
        <v>2177280.2799999998</v>
      </c>
      <c r="F17" s="61">
        <f t="shared" ref="F17:G17" si="2">F13+F16</f>
        <v>2177280.2799999998</v>
      </c>
      <c r="G17" s="64">
        <f t="shared" si="2"/>
        <v>2186466.04</v>
      </c>
    </row>
    <row r="18" spans="1:8" ht="30" customHeight="1" x14ac:dyDescent="0.2">
      <c r="A18" s="714" t="s">
        <v>24</v>
      </c>
      <c r="B18" s="714"/>
      <c r="C18" s="714"/>
      <c r="D18" s="714"/>
      <c r="E18" s="5">
        <f>E17/1000</f>
        <v>2177.2802799999999</v>
      </c>
      <c r="F18" s="61">
        <f t="shared" ref="F18:G18" si="3">F17/1000</f>
        <v>2177.2802799999999</v>
      </c>
      <c r="G18" s="64">
        <f t="shared" si="3"/>
        <v>2186.4660400000002</v>
      </c>
    </row>
    <row r="19" spans="1:8" s="426" customFormat="1" ht="30" customHeight="1" x14ac:dyDescent="0.2">
      <c r="A19" s="853" t="s">
        <v>26</v>
      </c>
      <c r="B19" s="853"/>
      <c r="C19" s="853"/>
      <c r="D19" s="853"/>
      <c r="E19" s="30">
        <v>25</v>
      </c>
      <c r="F19" s="30">
        <v>25</v>
      </c>
      <c r="G19" s="30">
        <v>25</v>
      </c>
    </row>
    <row r="20" spans="1:8" s="426" customFormat="1" ht="30" customHeight="1" x14ac:dyDescent="0.2">
      <c r="A20" s="853" t="s">
        <v>27</v>
      </c>
      <c r="B20" s="853"/>
      <c r="C20" s="853"/>
      <c r="D20" s="853"/>
      <c r="E20" s="30">
        <v>9125</v>
      </c>
      <c r="F20" s="30">
        <v>9125</v>
      </c>
      <c r="G20" s="30">
        <v>9125</v>
      </c>
    </row>
    <row r="21" spans="1:8" s="426" customFormat="1" ht="30" customHeight="1" x14ac:dyDescent="0.2">
      <c r="A21" s="853" t="s">
        <v>29</v>
      </c>
      <c r="B21" s="853"/>
      <c r="C21" s="853"/>
      <c r="D21" s="853"/>
      <c r="E21" s="30">
        <v>7.01</v>
      </c>
      <c r="F21" s="30">
        <v>7.01</v>
      </c>
      <c r="G21" s="230">
        <v>7.01</v>
      </c>
    </row>
    <row r="22" spans="1:8" s="426" customFormat="1" ht="22.5" customHeight="1" x14ac:dyDescent="0.2">
      <c r="A22" s="855" t="s">
        <v>482</v>
      </c>
      <c r="B22" s="856"/>
      <c r="C22" s="856"/>
      <c r="D22" s="857"/>
      <c r="E22" s="94">
        <f>E20*E21</f>
        <v>63966.25</v>
      </c>
      <c r="F22" s="94">
        <f t="shared" ref="F22:G22" si="4">F20*F21</f>
        <v>63966.25</v>
      </c>
      <c r="G22" s="231">
        <f t="shared" si="4"/>
        <v>63966.25</v>
      </c>
    </row>
    <row r="23" spans="1:8" ht="15.75" x14ac:dyDescent="0.2">
      <c r="A23" s="777" t="s">
        <v>405</v>
      </c>
      <c r="B23" s="777"/>
      <c r="C23" s="777"/>
      <c r="D23" s="777"/>
      <c r="E23" s="36"/>
      <c r="F23" s="36"/>
      <c r="G23" s="36"/>
    </row>
    <row r="24" spans="1:8" ht="15.75" x14ac:dyDescent="0.2">
      <c r="A24" s="775" t="s">
        <v>400</v>
      </c>
      <c r="B24" s="762"/>
      <c r="C24" s="762"/>
      <c r="D24" s="776"/>
      <c r="E24" s="36">
        <f>E17+E22</f>
        <v>2241246.5299999998</v>
      </c>
      <c r="F24" s="64">
        <f t="shared" ref="F24:G24" si="5">F17+F22</f>
        <v>2241246.5299999998</v>
      </c>
      <c r="G24" s="64">
        <f t="shared" si="5"/>
        <v>2250432.29</v>
      </c>
    </row>
    <row r="25" spans="1:8" ht="15.75" x14ac:dyDescent="0.2">
      <c r="A25" s="710" t="s">
        <v>401</v>
      </c>
      <c r="B25" s="711"/>
      <c r="C25" s="711"/>
      <c r="D25" s="712"/>
      <c r="E25" s="36">
        <v>0</v>
      </c>
      <c r="F25" s="36">
        <v>0</v>
      </c>
      <c r="G25" s="64">
        <v>0</v>
      </c>
    </row>
    <row r="26" spans="1:8" ht="15.75" x14ac:dyDescent="0.25">
      <c r="A26" s="710" t="s">
        <v>402</v>
      </c>
      <c r="B26" s="711"/>
      <c r="C26" s="711"/>
      <c r="D26" s="712"/>
      <c r="E26" s="36">
        <v>0</v>
      </c>
      <c r="F26" s="36">
        <v>0</v>
      </c>
      <c r="G26" s="36">
        <v>0</v>
      </c>
      <c r="H26" s="9"/>
    </row>
    <row r="27" spans="1:8" ht="36" customHeight="1" x14ac:dyDescent="0.25">
      <c r="A27" s="3" t="s">
        <v>4</v>
      </c>
      <c r="B27" s="3"/>
      <c r="C27" s="27"/>
      <c r="D27" s="27"/>
      <c r="E27" s="3"/>
      <c r="F27" s="709" t="s">
        <v>436</v>
      </c>
      <c r="G27" s="709"/>
      <c r="H27" s="9"/>
    </row>
    <row r="28" spans="1:8" ht="15.75" x14ac:dyDescent="0.25">
      <c r="A28" s="3"/>
      <c r="B28" s="3"/>
      <c r="C28" s="708" t="s">
        <v>5</v>
      </c>
      <c r="D28" s="708"/>
      <c r="E28" s="3"/>
      <c r="F28" s="708" t="s">
        <v>6</v>
      </c>
      <c r="G28" s="708"/>
      <c r="H28" s="9"/>
    </row>
    <row r="29" spans="1:8" ht="15.75" x14ac:dyDescent="0.25">
      <c r="A29" s="3"/>
      <c r="B29" s="3"/>
      <c r="C29" s="3"/>
      <c r="D29" s="3"/>
      <c r="E29" s="3"/>
      <c r="F29" s="3"/>
      <c r="G29" s="3"/>
      <c r="H29" s="9"/>
    </row>
    <row r="30" spans="1:8" ht="15.75" x14ac:dyDescent="0.25">
      <c r="A30" s="3" t="s">
        <v>7</v>
      </c>
      <c r="B30" s="3"/>
      <c r="C30" s="27"/>
      <c r="D30" s="27"/>
      <c r="E30" s="3"/>
      <c r="F30" s="709" t="s">
        <v>437</v>
      </c>
      <c r="G30" s="709"/>
      <c r="H30" s="9"/>
    </row>
    <row r="31" spans="1:8" ht="15.75" x14ac:dyDescent="0.25">
      <c r="A31" s="9"/>
      <c r="B31" s="9"/>
      <c r="C31" s="708" t="s">
        <v>5</v>
      </c>
      <c r="D31" s="708"/>
      <c r="E31" s="3"/>
      <c r="F31" s="708" t="s">
        <v>6</v>
      </c>
      <c r="G31" s="708"/>
    </row>
    <row r="32" spans="1:8" s="66" customFormat="1" ht="43.5" customHeight="1" x14ac:dyDescent="0.2">
      <c r="A32" s="841" t="s">
        <v>465</v>
      </c>
      <c r="B32" s="841"/>
      <c r="C32" s="841"/>
      <c r="D32" s="841"/>
      <c r="E32" s="841"/>
      <c r="F32" s="841"/>
      <c r="G32" s="841"/>
    </row>
    <row r="33" spans="1:7" s="66" customFormat="1" ht="40.5" customHeight="1" x14ac:dyDescent="0.2">
      <c r="A33" s="841" t="s">
        <v>466</v>
      </c>
      <c r="B33" s="841"/>
      <c r="C33" s="841"/>
      <c r="D33" s="841"/>
      <c r="E33" s="841"/>
      <c r="F33" s="841"/>
      <c r="G33" s="841"/>
    </row>
    <row r="34" spans="1:7" s="66" customFormat="1" ht="7.5" customHeight="1" x14ac:dyDescent="0.2">
      <c r="A34" s="817" t="s">
        <v>467</v>
      </c>
      <c r="B34" s="818"/>
      <c r="C34" s="818"/>
      <c r="D34" s="818"/>
      <c r="E34" s="818"/>
      <c r="F34" s="818"/>
      <c r="G34" s="819"/>
    </row>
    <row r="35" spans="1:7" s="66" customFormat="1" ht="12.75" customHeight="1" x14ac:dyDescent="0.2">
      <c r="A35" s="820"/>
      <c r="B35" s="821"/>
      <c r="C35" s="821"/>
      <c r="D35" s="821"/>
      <c r="E35" s="821"/>
      <c r="F35" s="821"/>
      <c r="G35" s="822"/>
    </row>
    <row r="36" spans="1:7" s="66" customFormat="1" ht="12.75" customHeight="1" x14ac:dyDescent="0.2">
      <c r="A36" s="820"/>
      <c r="B36" s="821"/>
      <c r="C36" s="821"/>
      <c r="D36" s="821"/>
      <c r="E36" s="821"/>
      <c r="F36" s="821"/>
      <c r="G36" s="822"/>
    </row>
    <row r="37" spans="1:7" x14ac:dyDescent="0.2">
      <c r="A37" s="823"/>
      <c r="B37" s="824"/>
      <c r="C37" s="824"/>
      <c r="D37" s="824"/>
      <c r="E37" s="824"/>
      <c r="F37" s="824"/>
      <c r="G37" s="825"/>
    </row>
    <row r="38" spans="1:7" x14ac:dyDescent="0.2">
      <c r="A38" s="851" t="s">
        <v>953</v>
      </c>
      <c r="B38" s="852"/>
      <c r="C38" s="852"/>
      <c r="D38" s="852"/>
      <c r="E38" s="852"/>
      <c r="F38" s="852"/>
      <c r="G38" s="852"/>
    </row>
    <row r="39" spans="1:7" x14ac:dyDescent="0.2">
      <c r="A39" s="851" t="s">
        <v>954</v>
      </c>
      <c r="B39" s="852"/>
      <c r="C39" s="852"/>
      <c r="D39" s="852"/>
      <c r="E39" s="852"/>
      <c r="F39" s="852"/>
      <c r="G39" s="852"/>
    </row>
    <row r="40" spans="1:7" x14ac:dyDescent="0.2">
      <c r="A40" s="66"/>
      <c r="B40" s="66"/>
      <c r="C40" s="66"/>
      <c r="D40" s="66"/>
      <c r="E40" s="66"/>
      <c r="F40" s="66"/>
      <c r="G40" s="66"/>
    </row>
  </sheetData>
  <sheetProtection selectLockedCells="1" selectUnlockedCells="1"/>
  <mergeCells count="35">
    <mergeCell ref="A13:D13"/>
    <mergeCell ref="F27:G27"/>
    <mergeCell ref="C28:D28"/>
    <mergeCell ref="F28:G28"/>
    <mergeCell ref="A7:F7"/>
    <mergeCell ref="A9:D9"/>
    <mergeCell ref="A10:D10"/>
    <mergeCell ref="A11:D11"/>
    <mergeCell ref="A12:D12"/>
    <mergeCell ref="A15:D15"/>
    <mergeCell ref="A14:D14"/>
    <mergeCell ref="A20:D20"/>
    <mergeCell ref="A21:D21"/>
    <mergeCell ref="A22:D22"/>
    <mergeCell ref="A2:G2"/>
    <mergeCell ref="A3:G3"/>
    <mergeCell ref="A4:G4"/>
    <mergeCell ref="A5:G5"/>
    <mergeCell ref="A6:G6"/>
    <mergeCell ref="A39:G39"/>
    <mergeCell ref="A16:D16"/>
    <mergeCell ref="A17:D17"/>
    <mergeCell ref="A32:G32"/>
    <mergeCell ref="A33:G33"/>
    <mergeCell ref="A34:G37"/>
    <mergeCell ref="A38:G38"/>
    <mergeCell ref="F30:G30"/>
    <mergeCell ref="A18:D18"/>
    <mergeCell ref="A23:D23"/>
    <mergeCell ref="A24:D24"/>
    <mergeCell ref="A25:D25"/>
    <mergeCell ref="A26:D26"/>
    <mergeCell ref="C31:D31"/>
    <mergeCell ref="F31:G31"/>
    <mergeCell ref="A19:D19"/>
  </mergeCells>
  <pageMargins left="0.94027777777777777" right="0.19652777777777777" top="0.98402777777777772" bottom="0.98402777777777772" header="0.51180555555555551" footer="0.51180555555555551"/>
  <pageSetup paperSize="9" scale="97" firstPageNumber="0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22"/>
  <sheetViews>
    <sheetView zoomScaleSheetLayoutView="66" workbookViewId="0">
      <selection activeCell="G11" sqref="G11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367</v>
      </c>
      <c r="B3" s="756"/>
      <c r="C3" s="756"/>
      <c r="D3" s="756"/>
      <c r="E3" s="756"/>
      <c r="F3" s="756"/>
      <c r="G3" s="756"/>
    </row>
    <row r="4" spans="1:7" ht="50.2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.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969</v>
      </c>
      <c r="F8" s="859" t="s">
        <v>975</v>
      </c>
      <c r="G8" s="861" t="s">
        <v>971</v>
      </c>
    </row>
    <row r="9" spans="1:7" ht="18" customHeight="1" x14ac:dyDescent="0.2">
      <c r="A9" s="802"/>
      <c r="B9" s="802"/>
      <c r="C9" s="802"/>
      <c r="D9" s="802"/>
      <c r="E9" s="780"/>
      <c r="F9" s="860"/>
      <c r="G9" s="861"/>
    </row>
    <row r="10" spans="1:7" ht="23.25" customHeight="1" x14ac:dyDescent="0.25">
      <c r="A10" s="811" t="s">
        <v>483</v>
      </c>
      <c r="B10" s="811"/>
      <c r="C10" s="811"/>
      <c r="D10" s="811"/>
      <c r="E10" s="22">
        <v>1048105.92</v>
      </c>
      <c r="F10" s="22">
        <v>1048105.92</v>
      </c>
      <c r="G10" s="40">
        <v>1048105.92</v>
      </c>
    </row>
    <row r="11" spans="1:7" s="57" customFormat="1" ht="20.100000000000001" customHeight="1" x14ac:dyDescent="0.2">
      <c r="A11" s="810" t="s">
        <v>2</v>
      </c>
      <c r="B11" s="810"/>
      <c r="C11" s="810"/>
      <c r="D11" s="810"/>
      <c r="E11" s="36">
        <f>E10</f>
        <v>1048105.92</v>
      </c>
      <c r="F11" s="64">
        <f t="shared" ref="F11:G11" si="0">F10</f>
        <v>1048105.92</v>
      </c>
      <c r="G11" s="64">
        <f t="shared" si="0"/>
        <v>1048105.92</v>
      </c>
    </row>
    <row r="12" spans="1:7" s="57" customFormat="1" ht="20.100000000000001" customHeight="1" x14ac:dyDescent="0.2">
      <c r="A12" s="810" t="s">
        <v>3</v>
      </c>
      <c r="B12" s="810"/>
      <c r="C12" s="810"/>
      <c r="D12" s="810"/>
      <c r="E12" s="36">
        <f>E11/1000</f>
        <v>1048.10592</v>
      </c>
      <c r="F12" s="36">
        <f>F11/1000</f>
        <v>1048.10592</v>
      </c>
      <c r="G12" s="56">
        <f>G11/1000</f>
        <v>1048.10592</v>
      </c>
    </row>
    <row r="13" spans="1:7" s="57" customFormat="1" ht="20.100000000000001" customHeight="1" x14ac:dyDescent="0.2">
      <c r="A13" s="778" t="s">
        <v>399</v>
      </c>
      <c r="B13" s="777"/>
      <c r="C13" s="777"/>
      <c r="D13" s="785"/>
      <c r="E13" s="36"/>
      <c r="F13" s="36"/>
      <c r="G13" s="56"/>
    </row>
    <row r="14" spans="1:7" s="57" customFormat="1" ht="20.100000000000001" customHeight="1" x14ac:dyDescent="0.2">
      <c r="A14" s="764" t="s">
        <v>400</v>
      </c>
      <c r="B14" s="765"/>
      <c r="C14" s="765"/>
      <c r="D14" s="784"/>
      <c r="E14" s="36">
        <v>100745.14</v>
      </c>
      <c r="F14" s="64">
        <v>100745.14</v>
      </c>
      <c r="G14" s="64">
        <v>100745.14</v>
      </c>
    </row>
    <row r="15" spans="1:7" s="57" customFormat="1" ht="20.100000000000001" customHeight="1" x14ac:dyDescent="0.2">
      <c r="A15" s="24" t="s">
        <v>403</v>
      </c>
      <c r="B15" s="24"/>
      <c r="C15" s="48"/>
      <c r="D15" s="50"/>
      <c r="E15" s="64">
        <v>185322.14</v>
      </c>
      <c r="F15" s="64">
        <v>185322.14</v>
      </c>
      <c r="G15" s="64">
        <v>185322.14</v>
      </c>
    </row>
    <row r="16" spans="1:7" s="57" customFormat="1" ht="20.100000000000001" customHeight="1" x14ac:dyDescent="0.2">
      <c r="A16" s="764" t="s">
        <v>404</v>
      </c>
      <c r="B16" s="765"/>
      <c r="C16" s="765"/>
      <c r="D16" s="784"/>
      <c r="E16" s="36">
        <f>E11-E14-E15</f>
        <v>762038.64</v>
      </c>
      <c r="F16" s="64">
        <f t="shared" ref="F16:G16" si="1">F11-F14-F15</f>
        <v>762038.64</v>
      </c>
      <c r="G16" s="64">
        <f t="shared" si="1"/>
        <v>762038.64</v>
      </c>
    </row>
    <row r="17" spans="1:11" s="57" customFormat="1" x14ac:dyDescent="0.2">
      <c r="A17" s="783"/>
      <c r="B17" s="783"/>
      <c r="C17" s="14"/>
      <c r="D17" s="14"/>
      <c r="E17" s="14"/>
      <c r="F17" s="14"/>
      <c r="G17" s="14"/>
    </row>
    <row r="18" spans="1:11" s="57" customFormat="1" ht="15.75" x14ac:dyDescent="0.25">
      <c r="A18" s="3" t="s">
        <v>4</v>
      </c>
      <c r="B18" s="3"/>
      <c r="C18" s="27"/>
      <c r="D18" s="27"/>
      <c r="E18" s="3"/>
      <c r="F18" s="709" t="s">
        <v>436</v>
      </c>
      <c r="G18" s="709"/>
    </row>
    <row r="19" spans="1:11" s="57" customFormat="1" ht="15.75" customHeight="1" x14ac:dyDescent="0.25">
      <c r="A19" s="3"/>
      <c r="B19" s="3"/>
      <c r="C19" s="708" t="s">
        <v>5</v>
      </c>
      <c r="D19" s="708"/>
      <c r="E19" s="3"/>
      <c r="F19" s="708" t="s">
        <v>6</v>
      </c>
      <c r="G19" s="708"/>
    </row>
    <row r="20" spans="1:11" ht="15.75" x14ac:dyDescent="0.25">
      <c r="A20" s="3"/>
      <c r="B20" s="3"/>
      <c r="C20" s="3"/>
      <c r="D20" s="3"/>
      <c r="E20" s="3"/>
      <c r="F20" s="3"/>
      <c r="G20" s="3"/>
    </row>
    <row r="21" spans="1:11" ht="15.75" x14ac:dyDescent="0.25">
      <c r="A21" s="3" t="s">
        <v>7</v>
      </c>
      <c r="B21" s="3"/>
      <c r="C21" s="27"/>
      <c r="D21" s="27"/>
      <c r="E21" s="3"/>
      <c r="F21" s="709" t="s">
        <v>437</v>
      </c>
      <c r="G21" s="709"/>
    </row>
    <row r="22" spans="1:11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K22" t="s">
        <v>22</v>
      </c>
    </row>
  </sheetData>
  <sheetProtection selectLockedCells="1" selectUnlockedCells="1"/>
  <mergeCells count="23">
    <mergeCell ref="A7:F7"/>
    <mergeCell ref="A4:G4"/>
    <mergeCell ref="A2:G2"/>
    <mergeCell ref="A3:G3"/>
    <mergeCell ref="A5:G5"/>
    <mergeCell ref="A6:G6"/>
    <mergeCell ref="A10:D10"/>
    <mergeCell ref="A8:D9"/>
    <mergeCell ref="E8:E9"/>
    <mergeCell ref="F8:F9"/>
    <mergeCell ref="G8:G9"/>
    <mergeCell ref="A17:B17"/>
    <mergeCell ref="A16:D16"/>
    <mergeCell ref="A13:D13"/>
    <mergeCell ref="A14:D14"/>
    <mergeCell ref="A11:D11"/>
    <mergeCell ref="A12:D12"/>
    <mergeCell ref="F18:G18"/>
    <mergeCell ref="C19:D19"/>
    <mergeCell ref="F19:G19"/>
    <mergeCell ref="F21:G21"/>
    <mergeCell ref="C22:D22"/>
    <mergeCell ref="F22:G22"/>
  </mergeCells>
  <pageMargins left="0.86614173228346458" right="0.19685039370078741" top="0.98425196850393704" bottom="0.98425196850393704" header="0.51181102362204722" footer="0.51181102362204722"/>
  <pageSetup paperSize="9" scale="67" firstPageNumber="0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O95"/>
  <sheetViews>
    <sheetView topLeftCell="A70" workbookViewId="0">
      <selection activeCell="C80" sqref="C80"/>
    </sheetView>
  </sheetViews>
  <sheetFormatPr defaultRowHeight="12.75" x14ac:dyDescent="0.2"/>
  <cols>
    <col min="1" max="1" width="4.28515625" style="57" customWidth="1"/>
    <col min="2" max="2" width="18.7109375" style="421" customWidth="1"/>
    <col min="3" max="3" width="7" style="421" customWidth="1"/>
    <col min="4" max="4" width="7.85546875" style="421" customWidth="1"/>
    <col min="5" max="5" width="7" style="421" customWidth="1"/>
    <col min="6" max="6" width="7.85546875" style="421" customWidth="1"/>
    <col min="7" max="7" width="7.7109375" style="421" customWidth="1"/>
    <col min="8" max="8" width="13.28515625" style="421" customWidth="1"/>
    <col min="9" max="9" width="9.140625" style="421"/>
    <col min="10" max="10" width="8.7109375" style="421" customWidth="1"/>
    <col min="11" max="11" width="14.5703125" style="421" customWidth="1"/>
    <col min="12" max="12" width="7.28515625" style="421" customWidth="1"/>
    <col min="13" max="13" width="6.28515625" style="421" customWidth="1"/>
    <col min="14" max="14" width="13.28515625" style="421" customWidth="1"/>
    <col min="15" max="16384" width="9.140625" style="57"/>
  </cols>
  <sheetData>
    <row r="1" spans="1:15" ht="14.25" x14ac:dyDescent="0.2">
      <c r="A1" s="875" t="s">
        <v>0</v>
      </c>
      <c r="B1" s="875"/>
      <c r="C1" s="875"/>
      <c r="D1" s="875"/>
      <c r="E1" s="875"/>
      <c r="F1" s="875"/>
      <c r="G1" s="875"/>
      <c r="H1" s="875"/>
      <c r="I1" s="875"/>
      <c r="J1" s="875"/>
      <c r="K1" s="875"/>
      <c r="L1" s="875"/>
      <c r="M1" s="875"/>
      <c r="N1" s="875"/>
    </row>
    <row r="2" spans="1:15" ht="14.25" x14ac:dyDescent="0.2">
      <c r="A2" s="876" t="s">
        <v>484</v>
      </c>
      <c r="B2" s="876"/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</row>
    <row r="3" spans="1:15" ht="14.25" x14ac:dyDescent="0.2">
      <c r="A3" s="877" t="str">
        <f>'[1]225'!A4:G4</f>
        <v>государственное бюджетное учреждение социального обслуживания "Новоалександровский комплексный центр социального обслуживания населения"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</row>
    <row r="4" spans="1:15" x14ac:dyDescent="0.2">
      <c r="A4" s="854" t="s">
        <v>1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4"/>
      <c r="O4" s="854"/>
    </row>
    <row r="5" spans="1:15" ht="14.25" x14ac:dyDescent="0.2">
      <c r="A5" s="876" t="s">
        <v>514</v>
      </c>
      <c r="B5" s="876"/>
      <c r="C5" s="876"/>
      <c r="D5" s="876"/>
      <c r="E5" s="876"/>
      <c r="F5" s="876"/>
      <c r="G5" s="876"/>
      <c r="H5" s="876"/>
      <c r="I5" s="876"/>
      <c r="J5" s="876"/>
      <c r="K5" s="876"/>
      <c r="L5" s="876"/>
      <c r="M5" s="876"/>
      <c r="N5" s="876"/>
      <c r="O5" s="876"/>
    </row>
    <row r="6" spans="1:15" ht="16.5" thickBot="1" x14ac:dyDescent="0.3"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</row>
    <row r="7" spans="1:15" ht="12.75" customHeight="1" x14ac:dyDescent="0.2">
      <c r="A7" s="878" t="s">
        <v>427</v>
      </c>
      <c r="B7" s="880" t="s">
        <v>25</v>
      </c>
      <c r="C7" s="882" t="s">
        <v>485</v>
      </c>
      <c r="D7" s="882" t="s">
        <v>486</v>
      </c>
      <c r="E7" s="884" t="s">
        <v>979</v>
      </c>
      <c r="F7" s="885"/>
      <c r="G7" s="885"/>
      <c r="H7" s="886"/>
      <c r="I7" s="887" t="s">
        <v>958</v>
      </c>
      <c r="J7" s="888"/>
      <c r="K7" s="889"/>
      <c r="L7" s="887" t="s">
        <v>980</v>
      </c>
      <c r="M7" s="888"/>
      <c r="N7" s="889"/>
    </row>
    <row r="8" spans="1:15" x14ac:dyDescent="0.2">
      <c r="A8" s="879"/>
      <c r="B8" s="881"/>
      <c r="C8" s="883"/>
      <c r="D8" s="883"/>
      <c r="E8" s="420" t="s">
        <v>12</v>
      </c>
      <c r="F8" s="420"/>
      <c r="G8" s="420" t="s">
        <v>13</v>
      </c>
      <c r="H8" s="420" t="s">
        <v>487</v>
      </c>
      <c r="I8" s="420" t="s">
        <v>12</v>
      </c>
      <c r="J8" s="420" t="s">
        <v>13</v>
      </c>
      <c r="K8" s="420" t="s">
        <v>487</v>
      </c>
      <c r="L8" s="420" t="s">
        <v>12</v>
      </c>
      <c r="M8" s="420" t="s">
        <v>13</v>
      </c>
      <c r="N8" s="420" t="s">
        <v>487</v>
      </c>
    </row>
    <row r="9" spans="1:15" ht="13.5" thickBot="1" x14ac:dyDescent="0.25">
      <c r="A9" s="96">
        <v>1</v>
      </c>
      <c r="B9" s="96">
        <v>2</v>
      </c>
      <c r="C9" s="97">
        <v>3</v>
      </c>
      <c r="D9" s="97">
        <v>4</v>
      </c>
      <c r="E9" s="97">
        <v>5</v>
      </c>
      <c r="F9" s="97"/>
      <c r="G9" s="97">
        <v>6</v>
      </c>
      <c r="H9" s="97">
        <v>7</v>
      </c>
      <c r="I9" s="97">
        <v>5</v>
      </c>
      <c r="J9" s="97">
        <v>6</v>
      </c>
      <c r="K9" s="97">
        <v>7</v>
      </c>
      <c r="L9" s="97">
        <v>5</v>
      </c>
      <c r="M9" s="97">
        <v>6</v>
      </c>
      <c r="N9" s="97">
        <v>7</v>
      </c>
    </row>
    <row r="10" spans="1:15" ht="29.25" customHeight="1" thickBot="1" x14ac:dyDescent="0.25">
      <c r="A10" s="874">
        <v>1</v>
      </c>
      <c r="B10" s="98" t="s">
        <v>488</v>
      </c>
      <c r="C10" s="99">
        <v>15.9</v>
      </c>
      <c r="D10" s="100" t="s">
        <v>21</v>
      </c>
      <c r="E10" s="101" t="s">
        <v>21</v>
      </c>
      <c r="F10" s="101" t="s">
        <v>21</v>
      </c>
      <c r="G10" s="102" t="s">
        <v>21</v>
      </c>
      <c r="H10" s="102" t="s">
        <v>21</v>
      </c>
      <c r="I10" s="101" t="s">
        <v>21</v>
      </c>
      <c r="J10" s="102" t="s">
        <v>21</v>
      </c>
      <c r="K10" s="102" t="s">
        <v>21</v>
      </c>
      <c r="L10" s="101" t="s">
        <v>21</v>
      </c>
      <c r="M10" s="102" t="s">
        <v>21</v>
      </c>
      <c r="N10" s="102" t="s">
        <v>21</v>
      </c>
    </row>
    <row r="11" spans="1:15" ht="51.75" thickBot="1" x14ac:dyDescent="0.25">
      <c r="A11" s="869"/>
      <c r="B11" s="103" t="s">
        <v>489</v>
      </c>
      <c r="C11" s="104">
        <v>1.6</v>
      </c>
      <c r="D11" s="100" t="s">
        <v>21</v>
      </c>
      <c r="E11" s="100" t="s">
        <v>21</v>
      </c>
      <c r="F11" s="100" t="s">
        <v>21</v>
      </c>
      <c r="G11" s="100" t="s">
        <v>21</v>
      </c>
      <c r="H11" s="100" t="s">
        <v>21</v>
      </c>
      <c r="I11" s="100" t="s">
        <v>21</v>
      </c>
      <c r="J11" s="100" t="s">
        <v>21</v>
      </c>
      <c r="K11" s="100" t="s">
        <v>21</v>
      </c>
      <c r="L11" s="100" t="s">
        <v>21</v>
      </c>
      <c r="M11" s="100" t="s">
        <v>21</v>
      </c>
      <c r="N11" s="100" t="s">
        <v>21</v>
      </c>
    </row>
    <row r="12" spans="1:15" ht="38.25" x14ac:dyDescent="0.2">
      <c r="A12" s="869"/>
      <c r="B12" s="105" t="s">
        <v>490</v>
      </c>
      <c r="C12" s="104">
        <f>C10*5%</f>
        <v>0.79500000000000004</v>
      </c>
      <c r="D12" s="100" t="s">
        <v>21</v>
      </c>
      <c r="E12" s="100" t="s">
        <v>21</v>
      </c>
      <c r="F12" s="100" t="s">
        <v>21</v>
      </c>
      <c r="G12" s="100" t="s">
        <v>21</v>
      </c>
      <c r="H12" s="100" t="s">
        <v>21</v>
      </c>
      <c r="I12" s="100" t="s">
        <v>21</v>
      </c>
      <c r="J12" s="100" t="s">
        <v>21</v>
      </c>
      <c r="K12" s="100" t="s">
        <v>21</v>
      </c>
      <c r="L12" s="100" t="s">
        <v>21</v>
      </c>
      <c r="M12" s="100" t="s">
        <v>21</v>
      </c>
      <c r="N12" s="100" t="s">
        <v>21</v>
      </c>
    </row>
    <row r="13" spans="1:15" ht="15" x14ac:dyDescent="0.2">
      <c r="A13" s="869"/>
      <c r="B13" s="105" t="s">
        <v>491</v>
      </c>
      <c r="C13" s="106">
        <f>C10+C11+C12</f>
        <v>18.295000000000002</v>
      </c>
      <c r="D13" s="107">
        <v>15930</v>
      </c>
      <c r="E13" s="108">
        <f>D13*C13/100</f>
        <v>2914.3935000000001</v>
      </c>
      <c r="F13" s="108">
        <v>2914.4</v>
      </c>
      <c r="G13" s="109">
        <v>45.29</v>
      </c>
      <c r="H13" s="110">
        <f>F13*G13</f>
        <v>131993.17600000001</v>
      </c>
      <c r="I13" s="108">
        <v>2914.4</v>
      </c>
      <c r="J13" s="109">
        <v>45.29</v>
      </c>
      <c r="K13" s="110">
        <f>J13*I13</f>
        <v>131993.17600000001</v>
      </c>
      <c r="L13" s="108">
        <v>2914.4</v>
      </c>
      <c r="M13" s="109">
        <v>45.29</v>
      </c>
      <c r="N13" s="110">
        <f>M13*L13</f>
        <v>131993.17600000001</v>
      </c>
    </row>
    <row r="14" spans="1:15" ht="25.5" x14ac:dyDescent="0.2">
      <c r="A14" s="869"/>
      <c r="B14" s="105" t="s">
        <v>492</v>
      </c>
      <c r="C14" s="106">
        <f>C10*5%</f>
        <v>0.79500000000000004</v>
      </c>
      <c r="D14" s="107" t="s">
        <v>21</v>
      </c>
      <c r="E14" s="111" t="s">
        <v>21</v>
      </c>
      <c r="F14" s="111" t="s">
        <v>21</v>
      </c>
      <c r="G14" s="112" t="s">
        <v>21</v>
      </c>
      <c r="H14" s="112" t="s">
        <v>21</v>
      </c>
      <c r="I14" s="111" t="s">
        <v>21</v>
      </c>
      <c r="J14" s="112" t="s">
        <v>21</v>
      </c>
      <c r="K14" s="112" t="s">
        <v>21</v>
      </c>
      <c r="L14" s="111" t="s">
        <v>21</v>
      </c>
      <c r="M14" s="112" t="s">
        <v>21</v>
      </c>
      <c r="N14" s="112" t="s">
        <v>21</v>
      </c>
    </row>
    <row r="15" spans="1:15" ht="15" x14ac:dyDescent="0.2">
      <c r="A15" s="869"/>
      <c r="B15" s="113" t="s">
        <v>493</v>
      </c>
      <c r="C15" s="114">
        <v>19.100000000000001</v>
      </c>
      <c r="D15" s="115">
        <v>4894</v>
      </c>
      <c r="E15" s="108">
        <f>D15*C15/100</f>
        <v>934.75400000000013</v>
      </c>
      <c r="F15" s="108">
        <v>934.8</v>
      </c>
      <c r="G15" s="109">
        <v>45.29</v>
      </c>
      <c r="H15" s="110">
        <f>F15*G15</f>
        <v>42337.091999999997</v>
      </c>
      <c r="I15" s="108">
        <v>934.8</v>
      </c>
      <c r="J15" s="109">
        <v>45.29</v>
      </c>
      <c r="K15" s="110">
        <f>J15*I15</f>
        <v>42337.091999999997</v>
      </c>
      <c r="L15" s="108">
        <v>934.8</v>
      </c>
      <c r="M15" s="109">
        <v>45.29</v>
      </c>
      <c r="N15" s="110">
        <f>M15*L15</f>
        <v>42337.091999999997</v>
      </c>
    </row>
    <row r="16" spans="1:15" ht="15" thickBot="1" x14ac:dyDescent="0.25">
      <c r="A16" s="870"/>
      <c r="B16" s="116" t="s">
        <v>494</v>
      </c>
      <c r="C16" s="117" t="s">
        <v>21</v>
      </c>
      <c r="D16" s="118">
        <f>D13+D15</f>
        <v>20824</v>
      </c>
      <c r="E16" s="119" t="s">
        <v>21</v>
      </c>
      <c r="F16" s="119" t="s">
        <v>21</v>
      </c>
      <c r="G16" s="120" t="s">
        <v>21</v>
      </c>
      <c r="H16" s="120">
        <f>H13+H15</f>
        <v>174330.26800000001</v>
      </c>
      <c r="I16" s="119" t="s">
        <v>21</v>
      </c>
      <c r="J16" s="120" t="s">
        <v>21</v>
      </c>
      <c r="K16" s="120">
        <f>K13+K15</f>
        <v>174330.26800000001</v>
      </c>
      <c r="L16" s="119" t="s">
        <v>21</v>
      </c>
      <c r="M16" s="120" t="s">
        <v>21</v>
      </c>
      <c r="N16" s="120">
        <f>N13+N15</f>
        <v>174330.26800000001</v>
      </c>
    </row>
    <row r="17" spans="1:15" ht="38.25" hidden="1" x14ac:dyDescent="0.2">
      <c r="A17" s="869">
        <v>2</v>
      </c>
      <c r="B17" s="121" t="s">
        <v>495</v>
      </c>
      <c r="C17" s="99">
        <v>15.1</v>
      </c>
      <c r="D17" s="100" t="s">
        <v>21</v>
      </c>
      <c r="E17" s="101" t="s">
        <v>21</v>
      </c>
      <c r="F17" s="101" t="s">
        <v>21</v>
      </c>
      <c r="G17" s="102" t="s">
        <v>21</v>
      </c>
      <c r="H17" s="102" t="s">
        <v>21</v>
      </c>
      <c r="I17" s="101" t="s">
        <v>21</v>
      </c>
      <c r="J17" s="102" t="s">
        <v>21</v>
      </c>
      <c r="K17" s="102" t="s">
        <v>21</v>
      </c>
      <c r="L17" s="101" t="s">
        <v>21</v>
      </c>
      <c r="M17" s="102" t="s">
        <v>21</v>
      </c>
      <c r="N17" s="102" t="s">
        <v>21</v>
      </c>
    </row>
    <row r="18" spans="1:15" ht="63.75" hidden="1" x14ac:dyDescent="0.2">
      <c r="A18" s="869"/>
      <c r="B18" s="103" t="s">
        <v>496</v>
      </c>
      <c r="C18" s="122">
        <v>0.75</v>
      </c>
      <c r="D18" s="100" t="s">
        <v>21</v>
      </c>
      <c r="E18" s="100" t="s">
        <v>21</v>
      </c>
      <c r="F18" s="100" t="s">
        <v>21</v>
      </c>
      <c r="G18" s="100" t="s">
        <v>21</v>
      </c>
      <c r="H18" s="100" t="s">
        <v>21</v>
      </c>
      <c r="I18" s="100" t="s">
        <v>21</v>
      </c>
      <c r="J18" s="100" t="s">
        <v>21</v>
      </c>
      <c r="K18" s="100" t="s">
        <v>21</v>
      </c>
      <c r="L18" s="100" t="s">
        <v>21</v>
      </c>
      <c r="M18" s="100" t="s">
        <v>21</v>
      </c>
      <c r="N18" s="100" t="s">
        <v>21</v>
      </c>
    </row>
    <row r="19" spans="1:15" ht="38.25" hidden="1" x14ac:dyDescent="0.2">
      <c r="A19" s="869"/>
      <c r="B19" s="105" t="s">
        <v>490</v>
      </c>
      <c r="C19" s="122">
        <v>0.75</v>
      </c>
      <c r="D19" s="100" t="s">
        <v>21</v>
      </c>
      <c r="E19" s="100" t="s">
        <v>21</v>
      </c>
      <c r="F19" s="100" t="s">
        <v>21</v>
      </c>
      <c r="G19" s="100" t="s">
        <v>21</v>
      </c>
      <c r="H19" s="100" t="s">
        <v>21</v>
      </c>
      <c r="I19" s="100" t="s">
        <v>21</v>
      </c>
      <c r="J19" s="100" t="s">
        <v>21</v>
      </c>
      <c r="K19" s="100" t="s">
        <v>21</v>
      </c>
      <c r="L19" s="100" t="s">
        <v>21</v>
      </c>
      <c r="M19" s="100" t="s">
        <v>21</v>
      </c>
      <c r="N19" s="100" t="s">
        <v>21</v>
      </c>
    </row>
    <row r="20" spans="1:15" ht="15" hidden="1" x14ac:dyDescent="0.2">
      <c r="A20" s="869"/>
      <c r="B20" s="105" t="s">
        <v>491</v>
      </c>
      <c r="C20" s="106">
        <v>16.600000000000001</v>
      </c>
      <c r="D20" s="107">
        <v>0</v>
      </c>
      <c r="E20" s="108">
        <f>D20*C20/100</f>
        <v>0</v>
      </c>
      <c r="F20" s="108">
        <v>0</v>
      </c>
      <c r="G20" s="109">
        <v>45</v>
      </c>
      <c r="H20" s="110">
        <f>F20*G20</f>
        <v>0</v>
      </c>
      <c r="I20" s="108">
        <v>0</v>
      </c>
      <c r="J20" s="109">
        <v>45</v>
      </c>
      <c r="K20" s="110">
        <f>J20*I20</f>
        <v>0</v>
      </c>
      <c r="L20" s="108">
        <v>0</v>
      </c>
      <c r="M20" s="109">
        <v>45</v>
      </c>
      <c r="N20" s="110">
        <f>M20*L20</f>
        <v>0</v>
      </c>
    </row>
    <row r="21" spans="1:15" ht="25.5" hidden="1" x14ac:dyDescent="0.2">
      <c r="A21" s="869"/>
      <c r="B21" s="105" t="s">
        <v>492</v>
      </c>
      <c r="C21" s="123">
        <v>0.75</v>
      </c>
      <c r="D21" s="100" t="s">
        <v>21</v>
      </c>
      <c r="E21" s="100" t="s">
        <v>21</v>
      </c>
      <c r="F21" s="100" t="s">
        <v>21</v>
      </c>
      <c r="G21" s="100" t="s">
        <v>21</v>
      </c>
      <c r="H21" s="100" t="s">
        <v>21</v>
      </c>
      <c r="I21" s="100" t="s">
        <v>21</v>
      </c>
      <c r="J21" s="100" t="s">
        <v>21</v>
      </c>
      <c r="K21" s="100" t="s">
        <v>21</v>
      </c>
      <c r="L21" s="100" t="s">
        <v>21</v>
      </c>
      <c r="M21" s="100" t="s">
        <v>21</v>
      </c>
      <c r="N21" s="100" t="s">
        <v>21</v>
      </c>
    </row>
    <row r="22" spans="1:15" ht="15" hidden="1" x14ac:dyDescent="0.2">
      <c r="A22" s="869"/>
      <c r="B22" s="113" t="s">
        <v>493</v>
      </c>
      <c r="C22" s="114">
        <f>C20+C21</f>
        <v>17.350000000000001</v>
      </c>
      <c r="D22" s="115">
        <v>0</v>
      </c>
      <c r="E22" s="108">
        <f>D22*C22/100</f>
        <v>0</v>
      </c>
      <c r="F22" s="108">
        <v>0</v>
      </c>
      <c r="G22" s="109">
        <v>45</v>
      </c>
      <c r="H22" s="110">
        <f>F22*G22</f>
        <v>0</v>
      </c>
      <c r="I22" s="108">
        <v>0</v>
      </c>
      <c r="J22" s="109">
        <v>45</v>
      </c>
      <c r="K22" s="110">
        <f>J22*I22</f>
        <v>0</v>
      </c>
      <c r="L22" s="108">
        <v>0</v>
      </c>
      <c r="M22" s="109">
        <v>45</v>
      </c>
      <c r="N22" s="110">
        <f>M22*L22</f>
        <v>0</v>
      </c>
    </row>
    <row r="23" spans="1:15" ht="1.5" customHeight="1" thickBot="1" x14ac:dyDescent="0.25">
      <c r="A23" s="870"/>
      <c r="B23" s="116" t="s">
        <v>494</v>
      </c>
      <c r="C23" s="117" t="s">
        <v>21</v>
      </c>
      <c r="D23" s="118">
        <f>D20+D22</f>
        <v>0</v>
      </c>
      <c r="E23" s="119" t="s">
        <v>21</v>
      </c>
      <c r="F23" s="119" t="s">
        <v>21</v>
      </c>
      <c r="G23" s="120" t="s">
        <v>21</v>
      </c>
      <c r="H23" s="120">
        <f>H20+H22</f>
        <v>0</v>
      </c>
      <c r="I23" s="119" t="s">
        <v>21</v>
      </c>
      <c r="J23" s="120" t="s">
        <v>21</v>
      </c>
      <c r="K23" s="120">
        <f>K20+K22</f>
        <v>0</v>
      </c>
      <c r="L23" s="119" t="s">
        <v>21</v>
      </c>
      <c r="M23" s="120" t="s">
        <v>21</v>
      </c>
      <c r="N23" s="120">
        <f>N20+N22</f>
        <v>0</v>
      </c>
    </row>
    <row r="24" spans="1:15" ht="39" thickBot="1" x14ac:dyDescent="0.25">
      <c r="A24" s="869">
        <v>2</v>
      </c>
      <c r="B24" s="121" t="s">
        <v>497</v>
      </c>
      <c r="C24" s="99">
        <v>10.6</v>
      </c>
      <c r="D24" s="100" t="s">
        <v>21</v>
      </c>
      <c r="E24" s="101" t="s">
        <v>21</v>
      </c>
      <c r="F24" s="101" t="s">
        <v>21</v>
      </c>
      <c r="G24" s="102" t="s">
        <v>21</v>
      </c>
      <c r="H24" s="102" t="s">
        <v>21</v>
      </c>
      <c r="I24" s="101" t="s">
        <v>21</v>
      </c>
      <c r="J24" s="102" t="s">
        <v>21</v>
      </c>
      <c r="K24" s="102" t="s">
        <v>21</v>
      </c>
      <c r="L24" s="101" t="s">
        <v>21</v>
      </c>
      <c r="M24" s="102" t="s">
        <v>21</v>
      </c>
      <c r="N24" s="102" t="s">
        <v>21</v>
      </c>
    </row>
    <row r="25" spans="1:15" ht="39" thickBot="1" x14ac:dyDescent="0.25">
      <c r="A25" s="869"/>
      <c r="B25" s="98" t="s">
        <v>498</v>
      </c>
      <c r="C25" s="104">
        <v>0.53</v>
      </c>
      <c r="D25" s="100" t="s">
        <v>21</v>
      </c>
      <c r="E25" s="100" t="s">
        <v>21</v>
      </c>
      <c r="F25" s="100" t="s">
        <v>21</v>
      </c>
      <c r="G25" s="100" t="s">
        <v>21</v>
      </c>
      <c r="H25" s="100" t="s">
        <v>21</v>
      </c>
      <c r="I25" s="100" t="s">
        <v>21</v>
      </c>
      <c r="J25" s="100" t="s">
        <v>21</v>
      </c>
      <c r="K25" s="100" t="s">
        <v>21</v>
      </c>
      <c r="L25" s="100" t="s">
        <v>21</v>
      </c>
      <c r="M25" s="100" t="s">
        <v>21</v>
      </c>
      <c r="N25" s="100" t="s">
        <v>21</v>
      </c>
    </row>
    <row r="26" spans="1:15" ht="42" customHeight="1" thickBot="1" x14ac:dyDescent="0.25">
      <c r="A26" s="869"/>
      <c r="B26" s="103" t="s">
        <v>499</v>
      </c>
      <c r="C26" s="104">
        <v>1.1000000000000001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</row>
    <row r="27" spans="1:15" ht="15" x14ac:dyDescent="0.2">
      <c r="A27" s="869"/>
      <c r="B27" s="103" t="s">
        <v>500</v>
      </c>
      <c r="C27" s="104">
        <v>0.53</v>
      </c>
      <c r="D27" s="100" t="s">
        <v>21</v>
      </c>
      <c r="E27" s="100" t="s">
        <v>21</v>
      </c>
      <c r="F27" s="100" t="s">
        <v>21</v>
      </c>
      <c r="G27" s="100" t="s">
        <v>21</v>
      </c>
      <c r="H27" s="100" t="s">
        <v>21</v>
      </c>
      <c r="I27" s="100" t="s">
        <v>21</v>
      </c>
      <c r="J27" s="100" t="s">
        <v>21</v>
      </c>
      <c r="K27" s="100" t="s">
        <v>21</v>
      </c>
      <c r="L27" s="100" t="s">
        <v>21</v>
      </c>
      <c r="M27" s="100" t="s">
        <v>21</v>
      </c>
      <c r="N27" s="100" t="s">
        <v>21</v>
      </c>
    </row>
    <row r="28" spans="1:15" ht="15.75" thickBot="1" x14ac:dyDescent="0.25">
      <c r="A28" s="869"/>
      <c r="B28" s="105" t="s">
        <v>491</v>
      </c>
      <c r="C28" s="104">
        <v>12.7</v>
      </c>
      <c r="D28" s="107">
        <v>27195</v>
      </c>
      <c r="E28" s="108">
        <f>D28*C28/100</f>
        <v>3453.7649999999999</v>
      </c>
      <c r="F28" s="111">
        <v>3453.8</v>
      </c>
      <c r="G28" s="112">
        <v>49</v>
      </c>
      <c r="H28" s="110">
        <f>F28*G28</f>
        <v>169236.2</v>
      </c>
      <c r="I28" s="108">
        <v>3453.8</v>
      </c>
      <c r="J28" s="112">
        <v>49</v>
      </c>
      <c r="K28" s="110">
        <f>J28*I28</f>
        <v>169236.2</v>
      </c>
      <c r="L28" s="108">
        <v>3453.8</v>
      </c>
      <c r="M28" s="112">
        <v>49</v>
      </c>
      <c r="N28" s="110">
        <f>M28*L28</f>
        <v>169236.2</v>
      </c>
    </row>
    <row r="29" spans="1:15" ht="25.5" x14ac:dyDescent="0.2">
      <c r="A29" s="869"/>
      <c r="B29" s="105" t="s">
        <v>492</v>
      </c>
      <c r="C29" s="106">
        <v>0.53</v>
      </c>
      <c r="D29" s="124" t="s">
        <v>21</v>
      </c>
      <c r="E29" s="111" t="s">
        <v>21</v>
      </c>
      <c r="F29" s="111" t="s">
        <v>21</v>
      </c>
      <c r="G29" s="124" t="s">
        <v>21</v>
      </c>
      <c r="H29" s="100" t="s">
        <v>21</v>
      </c>
      <c r="I29" s="111" t="s">
        <v>21</v>
      </c>
      <c r="J29" s="124" t="s">
        <v>21</v>
      </c>
      <c r="K29" s="100" t="s">
        <v>21</v>
      </c>
      <c r="L29" s="111" t="s">
        <v>21</v>
      </c>
      <c r="M29" s="124" t="s">
        <v>21</v>
      </c>
      <c r="N29" s="100" t="s">
        <v>21</v>
      </c>
    </row>
    <row r="30" spans="1:15" ht="15" x14ac:dyDescent="0.2">
      <c r="A30" s="869"/>
      <c r="B30" s="113" t="s">
        <v>493</v>
      </c>
      <c r="C30" s="106">
        <v>12.7</v>
      </c>
      <c r="D30" s="124">
        <v>6704</v>
      </c>
      <c r="E30" s="108">
        <f>D30*C30/100</f>
        <v>851.4079999999999</v>
      </c>
      <c r="F30" s="111">
        <v>851.4</v>
      </c>
      <c r="G30" s="112">
        <v>49</v>
      </c>
      <c r="H30" s="110">
        <f>F30*G30</f>
        <v>41718.6</v>
      </c>
      <c r="I30" s="108">
        <v>851.4</v>
      </c>
      <c r="J30" s="112">
        <v>49</v>
      </c>
      <c r="K30" s="110">
        <f>J30*I30</f>
        <v>41718.6</v>
      </c>
      <c r="L30" s="108">
        <v>851.4</v>
      </c>
      <c r="M30" s="112">
        <v>49</v>
      </c>
      <c r="N30" s="110">
        <f>M30*L30</f>
        <v>41718.6</v>
      </c>
    </row>
    <row r="31" spans="1:15" ht="15" thickBot="1" x14ac:dyDescent="0.25">
      <c r="A31" s="870"/>
      <c r="B31" s="116" t="s">
        <v>494</v>
      </c>
      <c r="C31" s="117" t="s">
        <v>21</v>
      </c>
      <c r="D31" s="118">
        <f>D28+D30</f>
        <v>33899</v>
      </c>
      <c r="E31" s="119" t="s">
        <v>21</v>
      </c>
      <c r="F31" s="119" t="s">
        <v>21</v>
      </c>
      <c r="G31" s="120" t="s">
        <v>21</v>
      </c>
      <c r="H31" s="120">
        <f>H28+H30</f>
        <v>210954.80000000002</v>
      </c>
      <c r="I31" s="119" t="s">
        <v>21</v>
      </c>
      <c r="J31" s="120" t="s">
        <v>21</v>
      </c>
      <c r="K31" s="120">
        <f>K28+K30</f>
        <v>210954.80000000002</v>
      </c>
      <c r="L31" s="119" t="s">
        <v>21</v>
      </c>
      <c r="M31" s="120" t="s">
        <v>21</v>
      </c>
      <c r="N31" s="120">
        <f>N28+N30</f>
        <v>210954.80000000002</v>
      </c>
    </row>
    <row r="32" spans="1:15" ht="39" thickBot="1" x14ac:dyDescent="0.25">
      <c r="A32" s="871">
        <v>3</v>
      </c>
      <c r="B32" s="121" t="s">
        <v>501</v>
      </c>
      <c r="C32" s="99">
        <v>5.8</v>
      </c>
      <c r="D32" s="100" t="s">
        <v>21</v>
      </c>
      <c r="E32" s="101" t="s">
        <v>21</v>
      </c>
      <c r="F32" s="101" t="s">
        <v>21</v>
      </c>
      <c r="G32" s="102" t="s">
        <v>21</v>
      </c>
      <c r="H32" s="102" t="s">
        <v>21</v>
      </c>
      <c r="I32" s="101" t="s">
        <v>21</v>
      </c>
      <c r="J32" s="102" t="s">
        <v>21</v>
      </c>
      <c r="K32" s="102" t="s">
        <v>21</v>
      </c>
      <c r="L32" s="101" t="s">
        <v>21</v>
      </c>
      <c r="M32" s="102" t="s">
        <v>21</v>
      </c>
      <c r="N32" s="102" t="s">
        <v>21</v>
      </c>
      <c r="O32" s="125"/>
    </row>
    <row r="33" spans="1:15" ht="39" thickBot="1" x14ac:dyDescent="0.25">
      <c r="A33" s="869"/>
      <c r="B33" s="98" t="s">
        <v>498</v>
      </c>
      <c r="C33" s="104">
        <v>0.3</v>
      </c>
      <c r="D33" s="100" t="s">
        <v>21</v>
      </c>
      <c r="E33" s="100" t="s">
        <v>21</v>
      </c>
      <c r="F33" s="100" t="s">
        <v>21</v>
      </c>
      <c r="G33" s="100" t="s">
        <v>21</v>
      </c>
      <c r="H33" s="100" t="s">
        <v>21</v>
      </c>
      <c r="I33" s="100" t="s">
        <v>21</v>
      </c>
      <c r="J33" s="100" t="s">
        <v>21</v>
      </c>
      <c r="K33" s="100" t="s">
        <v>21</v>
      </c>
      <c r="L33" s="100" t="s">
        <v>21</v>
      </c>
      <c r="M33" s="100" t="s">
        <v>21</v>
      </c>
      <c r="N33" s="100" t="s">
        <v>21</v>
      </c>
      <c r="O33" s="125"/>
    </row>
    <row r="34" spans="1:15" ht="51" x14ac:dyDescent="0.2">
      <c r="A34" s="869"/>
      <c r="B34" s="103" t="s">
        <v>489</v>
      </c>
      <c r="C34" s="104">
        <v>0.6</v>
      </c>
      <c r="D34" s="100" t="s">
        <v>21</v>
      </c>
      <c r="E34" s="100" t="s">
        <v>21</v>
      </c>
      <c r="F34" s="100" t="s">
        <v>21</v>
      </c>
      <c r="G34" s="100" t="s">
        <v>21</v>
      </c>
      <c r="H34" s="100" t="s">
        <v>21</v>
      </c>
      <c r="I34" s="100" t="s">
        <v>21</v>
      </c>
      <c r="J34" s="100" t="s">
        <v>21</v>
      </c>
      <c r="K34" s="100" t="s">
        <v>21</v>
      </c>
      <c r="L34" s="100" t="s">
        <v>21</v>
      </c>
      <c r="M34" s="100" t="s">
        <v>21</v>
      </c>
      <c r="N34" s="100" t="s">
        <v>21</v>
      </c>
      <c r="O34" s="125"/>
    </row>
    <row r="35" spans="1:15" ht="15" x14ac:dyDescent="0.2">
      <c r="A35" s="869"/>
      <c r="B35" s="105" t="s">
        <v>491</v>
      </c>
      <c r="C35" s="104">
        <f>C32+C33+C34</f>
        <v>6.6999999999999993</v>
      </c>
      <c r="D35" s="111">
        <v>15600</v>
      </c>
      <c r="E35" s="108">
        <f>D35*C35/100</f>
        <v>1045.1999999999998</v>
      </c>
      <c r="F35" s="108">
        <v>1045.2</v>
      </c>
      <c r="G35" s="109">
        <v>45.29</v>
      </c>
      <c r="H35" s="110">
        <f>F35*G35</f>
        <v>47337.108</v>
      </c>
      <c r="I35" s="108">
        <v>1045.2</v>
      </c>
      <c r="J35" s="109">
        <v>45.29</v>
      </c>
      <c r="K35" s="110">
        <f>J35*I35</f>
        <v>47337.108</v>
      </c>
      <c r="L35" s="108">
        <v>1045.2</v>
      </c>
      <c r="M35" s="109">
        <v>45.29</v>
      </c>
      <c r="N35" s="110">
        <f>M35*L35</f>
        <v>47337.108</v>
      </c>
      <c r="O35" s="125"/>
    </row>
    <row r="36" spans="1:15" ht="25.5" x14ac:dyDescent="0.2">
      <c r="A36" s="869"/>
      <c r="B36" s="105" t="s">
        <v>492</v>
      </c>
      <c r="C36" s="106">
        <v>0.3</v>
      </c>
      <c r="D36" s="124" t="s">
        <v>21</v>
      </c>
      <c r="E36" s="108" t="s">
        <v>21</v>
      </c>
      <c r="F36" s="108" t="s">
        <v>21</v>
      </c>
      <c r="G36" s="109" t="s">
        <v>21</v>
      </c>
      <c r="H36" s="109" t="s">
        <v>21</v>
      </c>
      <c r="I36" s="108" t="s">
        <v>21</v>
      </c>
      <c r="J36" s="109" t="s">
        <v>21</v>
      </c>
      <c r="K36" s="109" t="s">
        <v>21</v>
      </c>
      <c r="L36" s="108" t="s">
        <v>21</v>
      </c>
      <c r="M36" s="109" t="s">
        <v>21</v>
      </c>
      <c r="N36" s="109" t="s">
        <v>21</v>
      </c>
      <c r="O36" s="125"/>
    </row>
    <row r="37" spans="1:15" ht="15" x14ac:dyDescent="0.2">
      <c r="A37" s="869"/>
      <c r="B37" s="113" t="s">
        <v>493</v>
      </c>
      <c r="C37" s="106">
        <f>C32+C33+C34+C36</f>
        <v>6.9999999999999991</v>
      </c>
      <c r="D37" s="108">
        <v>4110</v>
      </c>
      <c r="E37" s="108">
        <f>D37*C37/100</f>
        <v>287.7</v>
      </c>
      <c r="F37" s="108">
        <v>287.7</v>
      </c>
      <c r="G37" s="109">
        <v>45.29</v>
      </c>
      <c r="H37" s="110">
        <f>F37*G37</f>
        <v>13029.932999999999</v>
      </c>
      <c r="I37" s="108">
        <v>287.7</v>
      </c>
      <c r="J37" s="109">
        <v>45.29</v>
      </c>
      <c r="K37" s="110">
        <f>J37*I37</f>
        <v>13029.932999999999</v>
      </c>
      <c r="L37" s="108">
        <v>287.7</v>
      </c>
      <c r="M37" s="109">
        <v>45.29</v>
      </c>
      <c r="N37" s="110">
        <f>M37*L37</f>
        <v>13029.932999999999</v>
      </c>
      <c r="O37" s="125"/>
    </row>
    <row r="38" spans="1:15" ht="15" thickBot="1" x14ac:dyDescent="0.25">
      <c r="A38" s="870"/>
      <c r="B38" s="116" t="s">
        <v>494</v>
      </c>
      <c r="C38" s="117" t="s">
        <v>21</v>
      </c>
      <c r="D38" s="118">
        <f>D35+D37</f>
        <v>19710</v>
      </c>
      <c r="E38" s="119" t="s">
        <v>21</v>
      </c>
      <c r="F38" s="119" t="s">
        <v>21</v>
      </c>
      <c r="G38" s="120" t="s">
        <v>21</v>
      </c>
      <c r="H38" s="120">
        <f>H35+H37</f>
        <v>60367.040999999997</v>
      </c>
      <c r="I38" s="119" t="s">
        <v>21</v>
      </c>
      <c r="J38" s="120" t="s">
        <v>21</v>
      </c>
      <c r="K38" s="120">
        <f>K35+K37</f>
        <v>60367.040999999997</v>
      </c>
      <c r="L38" s="119" t="s">
        <v>21</v>
      </c>
      <c r="M38" s="120" t="s">
        <v>21</v>
      </c>
      <c r="N38" s="120">
        <f>N35+N37</f>
        <v>60367.040999999997</v>
      </c>
      <c r="O38" s="125"/>
    </row>
    <row r="39" spans="1:15" ht="51.75" thickBot="1" x14ac:dyDescent="0.25">
      <c r="A39" s="869">
        <v>4</v>
      </c>
      <c r="B39" s="121" t="s">
        <v>502</v>
      </c>
      <c r="C39" s="99">
        <v>7.8</v>
      </c>
      <c r="D39" s="100" t="s">
        <v>21</v>
      </c>
      <c r="E39" s="101" t="s">
        <v>21</v>
      </c>
      <c r="F39" s="101" t="s">
        <v>21</v>
      </c>
      <c r="G39" s="102" t="s">
        <v>21</v>
      </c>
      <c r="H39" s="102" t="s">
        <v>21</v>
      </c>
      <c r="I39" s="101" t="s">
        <v>21</v>
      </c>
      <c r="J39" s="102" t="s">
        <v>21</v>
      </c>
      <c r="K39" s="102" t="s">
        <v>21</v>
      </c>
      <c r="L39" s="101" t="s">
        <v>21</v>
      </c>
      <c r="M39" s="102" t="s">
        <v>21</v>
      </c>
      <c r="N39" s="102" t="s">
        <v>21</v>
      </c>
    </row>
    <row r="40" spans="1:15" ht="39" thickBot="1" x14ac:dyDescent="0.25">
      <c r="A40" s="869"/>
      <c r="B40" s="98" t="s">
        <v>498</v>
      </c>
      <c r="C40" s="104">
        <v>0.4</v>
      </c>
      <c r="D40" s="100" t="s">
        <v>21</v>
      </c>
      <c r="E40" s="100" t="s">
        <v>21</v>
      </c>
      <c r="F40" s="100" t="s">
        <v>21</v>
      </c>
      <c r="G40" s="100" t="s">
        <v>21</v>
      </c>
      <c r="H40" s="100" t="s">
        <v>21</v>
      </c>
      <c r="I40" s="100" t="s">
        <v>21</v>
      </c>
      <c r="J40" s="100" t="s">
        <v>21</v>
      </c>
      <c r="K40" s="100" t="s">
        <v>21</v>
      </c>
      <c r="L40" s="100" t="s">
        <v>21</v>
      </c>
      <c r="M40" s="100" t="s">
        <v>21</v>
      </c>
      <c r="N40" s="100" t="s">
        <v>21</v>
      </c>
    </row>
    <row r="41" spans="1:15" ht="40.5" customHeight="1" thickBot="1" x14ac:dyDescent="0.25">
      <c r="A41" s="869"/>
      <c r="B41" s="103" t="s">
        <v>503</v>
      </c>
      <c r="C41" s="104">
        <v>0.8</v>
      </c>
      <c r="D41" s="100" t="s">
        <v>21</v>
      </c>
      <c r="E41" s="100" t="s">
        <v>21</v>
      </c>
      <c r="F41" s="100" t="s">
        <v>21</v>
      </c>
      <c r="G41" s="100" t="s">
        <v>21</v>
      </c>
      <c r="H41" s="100" t="s">
        <v>21</v>
      </c>
      <c r="I41" s="100" t="s">
        <v>21</v>
      </c>
      <c r="J41" s="100" t="s">
        <v>21</v>
      </c>
      <c r="K41" s="100" t="s">
        <v>21</v>
      </c>
      <c r="L41" s="100" t="s">
        <v>21</v>
      </c>
      <c r="M41" s="100" t="s">
        <v>21</v>
      </c>
      <c r="N41" s="100" t="s">
        <v>21</v>
      </c>
    </row>
    <row r="42" spans="1:15" ht="15" x14ac:dyDescent="0.2">
      <c r="A42" s="869"/>
      <c r="B42" s="103" t="s">
        <v>500</v>
      </c>
      <c r="C42" s="104">
        <v>0.4</v>
      </c>
      <c r="D42" s="100" t="s">
        <v>21</v>
      </c>
      <c r="E42" s="100" t="s">
        <v>21</v>
      </c>
      <c r="F42" s="100" t="s">
        <v>21</v>
      </c>
      <c r="G42" s="100" t="s">
        <v>21</v>
      </c>
      <c r="H42" s="100" t="s">
        <v>21</v>
      </c>
      <c r="I42" s="100" t="s">
        <v>21</v>
      </c>
      <c r="J42" s="100" t="s">
        <v>21</v>
      </c>
      <c r="K42" s="100" t="s">
        <v>21</v>
      </c>
      <c r="L42" s="100" t="s">
        <v>21</v>
      </c>
      <c r="M42" s="100" t="s">
        <v>21</v>
      </c>
      <c r="N42" s="100" t="s">
        <v>21</v>
      </c>
    </row>
    <row r="43" spans="1:15" ht="15" x14ac:dyDescent="0.2">
      <c r="A43" s="869"/>
      <c r="B43" s="105" t="s">
        <v>491</v>
      </c>
      <c r="C43" s="104">
        <v>9.4</v>
      </c>
      <c r="D43" s="111">
        <v>20100</v>
      </c>
      <c r="E43" s="108">
        <f>D43*C43/100</f>
        <v>1889.4</v>
      </c>
      <c r="F43" s="111">
        <v>1889.4</v>
      </c>
      <c r="G43" s="112">
        <v>49</v>
      </c>
      <c r="H43" s="110">
        <f>F43*G43</f>
        <v>92580.6</v>
      </c>
      <c r="I43" s="108">
        <v>1889.4</v>
      </c>
      <c r="J43" s="112">
        <v>49</v>
      </c>
      <c r="K43" s="110">
        <f>J43*I43</f>
        <v>92580.6</v>
      </c>
      <c r="L43" s="108">
        <v>1889.4</v>
      </c>
      <c r="M43" s="112">
        <v>49</v>
      </c>
      <c r="N43" s="110">
        <f>M43*L43</f>
        <v>92580.6</v>
      </c>
    </row>
    <row r="44" spans="1:15" ht="25.5" x14ac:dyDescent="0.2">
      <c r="A44" s="869"/>
      <c r="B44" s="105" t="s">
        <v>492</v>
      </c>
      <c r="C44" s="106">
        <v>0.4</v>
      </c>
      <c r="D44" s="124" t="s">
        <v>21</v>
      </c>
      <c r="E44" s="108" t="s">
        <v>21</v>
      </c>
      <c r="F44" s="108" t="s">
        <v>21</v>
      </c>
      <c r="G44" s="109" t="s">
        <v>21</v>
      </c>
      <c r="H44" s="109" t="s">
        <v>21</v>
      </c>
      <c r="I44" s="108" t="s">
        <v>21</v>
      </c>
      <c r="J44" s="109" t="s">
        <v>21</v>
      </c>
      <c r="K44" s="109" t="s">
        <v>21</v>
      </c>
      <c r="L44" s="108" t="s">
        <v>21</v>
      </c>
      <c r="M44" s="109" t="s">
        <v>21</v>
      </c>
      <c r="N44" s="109" t="s">
        <v>21</v>
      </c>
    </row>
    <row r="45" spans="1:15" ht="15" x14ac:dyDescent="0.2">
      <c r="A45" s="869"/>
      <c r="B45" s="113" t="s">
        <v>504</v>
      </c>
      <c r="C45" s="106">
        <v>9.4</v>
      </c>
      <c r="D45" s="108">
        <v>7831</v>
      </c>
      <c r="E45" s="108">
        <f>D45*C45/100</f>
        <v>736.11400000000003</v>
      </c>
      <c r="F45" s="111">
        <v>736.1</v>
      </c>
      <c r="G45" s="112">
        <v>49</v>
      </c>
      <c r="H45" s="110">
        <f>F45*G45</f>
        <v>36068.9</v>
      </c>
      <c r="I45" s="108">
        <v>736.1</v>
      </c>
      <c r="J45" s="112">
        <v>49</v>
      </c>
      <c r="K45" s="110">
        <f>J45*I45</f>
        <v>36068.9</v>
      </c>
      <c r="L45" s="108">
        <v>736.1</v>
      </c>
      <c r="M45" s="112">
        <v>49</v>
      </c>
      <c r="N45" s="110">
        <f>M45*L45</f>
        <v>36068.9</v>
      </c>
    </row>
    <row r="46" spans="1:15" ht="15" thickBot="1" x14ac:dyDescent="0.25">
      <c r="A46" s="870"/>
      <c r="B46" s="126" t="s">
        <v>494</v>
      </c>
      <c r="C46" s="117" t="s">
        <v>21</v>
      </c>
      <c r="D46" s="118">
        <f>D45+D43</f>
        <v>27931</v>
      </c>
      <c r="E46" s="119" t="s">
        <v>21</v>
      </c>
      <c r="F46" s="119" t="s">
        <v>21</v>
      </c>
      <c r="G46" s="120" t="s">
        <v>21</v>
      </c>
      <c r="H46" s="120">
        <f>H43+H45</f>
        <v>128649.5</v>
      </c>
      <c r="I46" s="119" t="s">
        <v>21</v>
      </c>
      <c r="J46" s="120" t="s">
        <v>21</v>
      </c>
      <c r="K46" s="120">
        <f>K43+K45</f>
        <v>128649.5</v>
      </c>
      <c r="L46" s="119" t="s">
        <v>21</v>
      </c>
      <c r="M46" s="120" t="s">
        <v>21</v>
      </c>
      <c r="N46" s="120">
        <f>N43+N45</f>
        <v>128649.5</v>
      </c>
    </row>
    <row r="47" spans="1:15" ht="39" thickBot="1" x14ac:dyDescent="0.25">
      <c r="A47" s="417">
        <v>5</v>
      </c>
      <c r="B47" s="105" t="s">
        <v>505</v>
      </c>
      <c r="C47" s="99">
        <v>15.2</v>
      </c>
      <c r="D47" s="100" t="s">
        <v>21</v>
      </c>
      <c r="E47" s="100" t="s">
        <v>21</v>
      </c>
      <c r="F47" s="100" t="s">
        <v>21</v>
      </c>
      <c r="G47" s="100" t="s">
        <v>21</v>
      </c>
      <c r="H47" s="100" t="s">
        <v>21</v>
      </c>
      <c r="I47" s="100" t="s">
        <v>21</v>
      </c>
      <c r="J47" s="100" t="s">
        <v>21</v>
      </c>
      <c r="K47" s="100" t="s">
        <v>21</v>
      </c>
      <c r="L47" s="100" t="s">
        <v>21</v>
      </c>
      <c r="M47" s="100" t="s">
        <v>21</v>
      </c>
      <c r="N47" s="100" t="s">
        <v>21</v>
      </c>
    </row>
    <row r="48" spans="1:15" ht="39" thickBot="1" x14ac:dyDescent="0.25">
      <c r="A48" s="417"/>
      <c r="B48" s="105" t="s">
        <v>498</v>
      </c>
      <c r="C48" s="104">
        <v>0.8</v>
      </c>
      <c r="D48" s="100" t="s">
        <v>21</v>
      </c>
      <c r="E48" s="100" t="s">
        <v>21</v>
      </c>
      <c r="F48" s="100" t="s">
        <v>21</v>
      </c>
      <c r="G48" s="100" t="s">
        <v>21</v>
      </c>
      <c r="H48" s="100" t="s">
        <v>21</v>
      </c>
      <c r="I48" s="100" t="s">
        <v>21</v>
      </c>
      <c r="J48" s="100" t="s">
        <v>21</v>
      </c>
      <c r="K48" s="100" t="s">
        <v>21</v>
      </c>
      <c r="L48" s="100" t="s">
        <v>21</v>
      </c>
      <c r="M48" s="100" t="s">
        <v>21</v>
      </c>
      <c r="N48" s="100" t="s">
        <v>21</v>
      </c>
    </row>
    <row r="49" spans="1:14" ht="38.25" x14ac:dyDescent="0.2">
      <c r="A49" s="417"/>
      <c r="B49" s="103" t="s">
        <v>506</v>
      </c>
      <c r="C49" s="104">
        <v>1.5</v>
      </c>
      <c r="D49" s="100" t="s">
        <v>21</v>
      </c>
      <c r="E49" s="100" t="s">
        <v>21</v>
      </c>
      <c r="F49" s="100" t="s">
        <v>21</v>
      </c>
      <c r="G49" s="100" t="s">
        <v>21</v>
      </c>
      <c r="H49" s="100" t="s">
        <v>21</v>
      </c>
      <c r="I49" s="100" t="s">
        <v>21</v>
      </c>
      <c r="J49" s="100" t="s">
        <v>21</v>
      </c>
      <c r="K49" s="100" t="s">
        <v>21</v>
      </c>
      <c r="L49" s="100" t="s">
        <v>21</v>
      </c>
      <c r="M49" s="100" t="s">
        <v>21</v>
      </c>
      <c r="N49" s="100" t="s">
        <v>21</v>
      </c>
    </row>
    <row r="50" spans="1:14" ht="15" x14ac:dyDescent="0.2">
      <c r="A50" s="417"/>
      <c r="B50" s="103" t="s">
        <v>507</v>
      </c>
      <c r="C50" s="104">
        <v>1.1000000000000001</v>
      </c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</row>
    <row r="51" spans="1:14" ht="15" x14ac:dyDescent="0.2">
      <c r="A51" s="417"/>
      <c r="B51" s="105" t="s">
        <v>491</v>
      </c>
      <c r="C51" s="104">
        <f>C47+C48+C49+C50</f>
        <v>18.600000000000001</v>
      </c>
      <c r="D51" s="127">
        <v>5070</v>
      </c>
      <c r="E51" s="108">
        <f>D51*C51/100</f>
        <v>943.02</v>
      </c>
      <c r="F51" s="111">
        <v>943</v>
      </c>
      <c r="G51" s="112">
        <v>49</v>
      </c>
      <c r="H51" s="110">
        <f>F51*G51</f>
        <v>46207</v>
      </c>
      <c r="I51" s="108">
        <v>943</v>
      </c>
      <c r="J51" s="112">
        <v>49</v>
      </c>
      <c r="K51" s="110">
        <f>J51*I51</f>
        <v>46207</v>
      </c>
      <c r="L51" s="108">
        <v>943</v>
      </c>
      <c r="M51" s="112">
        <v>49</v>
      </c>
      <c r="N51" s="110">
        <f>M51*L51</f>
        <v>46207</v>
      </c>
    </row>
    <row r="52" spans="1:14" ht="25.5" x14ac:dyDescent="0.2">
      <c r="A52" s="417"/>
      <c r="B52" s="105" t="s">
        <v>492</v>
      </c>
      <c r="C52" s="106">
        <v>0.8</v>
      </c>
      <c r="D52" s="127" t="s">
        <v>21</v>
      </c>
      <c r="E52" s="128" t="s">
        <v>21</v>
      </c>
      <c r="F52" s="128" t="s">
        <v>21</v>
      </c>
      <c r="G52" s="110" t="s">
        <v>21</v>
      </c>
      <c r="H52" s="110" t="s">
        <v>21</v>
      </c>
      <c r="I52" s="128" t="s">
        <v>21</v>
      </c>
      <c r="J52" s="110" t="s">
        <v>21</v>
      </c>
      <c r="K52" s="110" t="s">
        <v>21</v>
      </c>
      <c r="L52" s="128" t="s">
        <v>21</v>
      </c>
      <c r="M52" s="110" t="s">
        <v>21</v>
      </c>
      <c r="N52" s="110" t="s">
        <v>21</v>
      </c>
    </row>
    <row r="53" spans="1:14" ht="15" x14ac:dyDescent="0.2">
      <c r="A53" s="417"/>
      <c r="B53" s="113" t="s">
        <v>504</v>
      </c>
      <c r="C53" s="106">
        <f>C47+C48+C49+C52</f>
        <v>18.3</v>
      </c>
      <c r="D53" s="127">
        <v>2105</v>
      </c>
      <c r="E53" s="108">
        <f>D53*C53/100</f>
        <v>385.21499999999997</v>
      </c>
      <c r="F53" s="111">
        <v>385.2</v>
      </c>
      <c r="G53" s="112">
        <v>49</v>
      </c>
      <c r="H53" s="110">
        <f>F53*G53</f>
        <v>18874.8</v>
      </c>
      <c r="I53" s="108">
        <v>385.2</v>
      </c>
      <c r="J53" s="112">
        <v>49</v>
      </c>
      <c r="K53" s="110">
        <f>J53*I53</f>
        <v>18874.8</v>
      </c>
      <c r="L53" s="108">
        <v>385.2</v>
      </c>
      <c r="M53" s="112">
        <v>49</v>
      </c>
      <c r="N53" s="110">
        <f>L53*M53</f>
        <v>18874.8</v>
      </c>
    </row>
    <row r="54" spans="1:14" ht="15" thickBot="1" x14ac:dyDescent="0.25">
      <c r="A54" s="417"/>
      <c r="B54" s="126" t="s">
        <v>494</v>
      </c>
      <c r="C54" s="129" t="s">
        <v>21</v>
      </c>
      <c r="D54" s="130">
        <f>D53+D51</f>
        <v>7175</v>
      </c>
      <c r="E54" s="131"/>
      <c r="F54" s="131"/>
      <c r="G54" s="132"/>
      <c r="H54" s="132">
        <f>H51+H53</f>
        <v>65081.8</v>
      </c>
      <c r="I54" s="131"/>
      <c r="J54" s="132"/>
      <c r="K54" s="132">
        <f>K51+K53</f>
        <v>65081.8</v>
      </c>
      <c r="L54" s="131"/>
      <c r="M54" s="132"/>
      <c r="N54" s="132">
        <f>N51+N53</f>
        <v>65081.8</v>
      </c>
    </row>
    <row r="55" spans="1:14" ht="39" thickBot="1" x14ac:dyDescent="0.25">
      <c r="A55" s="872">
        <v>6</v>
      </c>
      <c r="B55" s="105" t="s">
        <v>508</v>
      </c>
      <c r="C55" s="99">
        <v>9.1</v>
      </c>
      <c r="D55" s="100" t="s">
        <v>21</v>
      </c>
      <c r="E55" s="100" t="s">
        <v>21</v>
      </c>
      <c r="F55" s="100" t="s">
        <v>21</v>
      </c>
      <c r="G55" s="100" t="s">
        <v>21</v>
      </c>
      <c r="H55" s="100" t="s">
        <v>21</v>
      </c>
      <c r="I55" s="100" t="s">
        <v>21</v>
      </c>
      <c r="J55" s="100" t="s">
        <v>21</v>
      </c>
      <c r="K55" s="100" t="s">
        <v>21</v>
      </c>
      <c r="L55" s="100" t="s">
        <v>21</v>
      </c>
      <c r="M55" s="100" t="s">
        <v>21</v>
      </c>
      <c r="N55" s="100" t="s">
        <v>21</v>
      </c>
    </row>
    <row r="56" spans="1:14" ht="38.25" x14ac:dyDescent="0.2">
      <c r="A56" s="873"/>
      <c r="B56" s="105" t="s">
        <v>498</v>
      </c>
      <c r="C56" s="104">
        <v>0.5</v>
      </c>
      <c r="D56" s="100" t="s">
        <v>21</v>
      </c>
      <c r="E56" s="100" t="s">
        <v>21</v>
      </c>
      <c r="F56" s="100" t="s">
        <v>21</v>
      </c>
      <c r="G56" s="100" t="s">
        <v>21</v>
      </c>
      <c r="H56" s="100" t="s">
        <v>21</v>
      </c>
      <c r="I56" s="100" t="s">
        <v>21</v>
      </c>
      <c r="J56" s="100" t="s">
        <v>21</v>
      </c>
      <c r="K56" s="100" t="s">
        <v>21</v>
      </c>
      <c r="L56" s="100" t="s">
        <v>21</v>
      </c>
      <c r="M56" s="100" t="s">
        <v>21</v>
      </c>
      <c r="N56" s="100" t="s">
        <v>21</v>
      </c>
    </row>
    <row r="57" spans="1:14" ht="15" x14ac:dyDescent="0.2">
      <c r="A57" s="873"/>
      <c r="B57" s="103" t="s">
        <v>507</v>
      </c>
      <c r="C57" s="104">
        <v>0.6</v>
      </c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</row>
    <row r="58" spans="1:14" ht="15" x14ac:dyDescent="0.2">
      <c r="A58" s="873"/>
      <c r="B58" s="105" t="s">
        <v>491</v>
      </c>
      <c r="C58" s="104">
        <f>C55+C56+C57</f>
        <v>10.199999999999999</v>
      </c>
      <c r="D58" s="127">
        <v>29350</v>
      </c>
      <c r="E58" s="108">
        <f>D58*C58/100</f>
        <v>2993.7</v>
      </c>
      <c r="F58" s="111">
        <v>2993.7</v>
      </c>
      <c r="G58" s="112">
        <v>49</v>
      </c>
      <c r="H58" s="110">
        <f>F58*G58</f>
        <v>146691.29999999999</v>
      </c>
      <c r="I58" s="108">
        <v>2993.7</v>
      </c>
      <c r="J58" s="112">
        <v>49</v>
      </c>
      <c r="K58" s="110">
        <f>J58*I58</f>
        <v>146691.29999999999</v>
      </c>
      <c r="L58" s="108">
        <v>2993.7</v>
      </c>
      <c r="M58" s="112">
        <v>49</v>
      </c>
      <c r="N58" s="110">
        <f>M58*L58</f>
        <v>146691.29999999999</v>
      </c>
    </row>
    <row r="59" spans="1:14" ht="25.5" x14ac:dyDescent="0.2">
      <c r="A59" s="873"/>
      <c r="B59" s="105" t="s">
        <v>492</v>
      </c>
      <c r="C59" s="106">
        <v>0.5</v>
      </c>
      <c r="D59" s="127" t="s">
        <v>21</v>
      </c>
      <c r="E59" s="128" t="s">
        <v>21</v>
      </c>
      <c r="F59" s="128" t="s">
        <v>21</v>
      </c>
      <c r="G59" s="110" t="s">
        <v>21</v>
      </c>
      <c r="H59" s="110" t="s">
        <v>21</v>
      </c>
      <c r="I59" s="128" t="s">
        <v>21</v>
      </c>
      <c r="J59" s="110" t="s">
        <v>21</v>
      </c>
      <c r="K59" s="110" t="s">
        <v>21</v>
      </c>
      <c r="L59" s="128" t="s">
        <v>21</v>
      </c>
      <c r="M59" s="110" t="s">
        <v>21</v>
      </c>
      <c r="N59" s="110" t="s">
        <v>21</v>
      </c>
    </row>
    <row r="60" spans="1:14" ht="15.75" thickBot="1" x14ac:dyDescent="0.25">
      <c r="A60" s="873"/>
      <c r="B60" s="113" t="s">
        <v>504</v>
      </c>
      <c r="C60" s="114">
        <f>C55+C56+C59</f>
        <v>10.1</v>
      </c>
      <c r="D60" s="133">
        <v>16511</v>
      </c>
      <c r="E60" s="134">
        <f>D60*C60/100</f>
        <v>1667.6110000000001</v>
      </c>
      <c r="F60" s="135">
        <v>1667.6</v>
      </c>
      <c r="G60" s="112">
        <v>49</v>
      </c>
      <c r="H60" s="110">
        <f>F60*G60</f>
        <v>81712.399999999994</v>
      </c>
      <c r="I60" s="134">
        <v>1667.6</v>
      </c>
      <c r="J60" s="136">
        <v>49</v>
      </c>
      <c r="K60" s="110">
        <f>J60*I60</f>
        <v>81712.399999999994</v>
      </c>
      <c r="L60" s="134">
        <v>1667.6</v>
      </c>
      <c r="M60" s="136">
        <v>49</v>
      </c>
      <c r="N60" s="110">
        <f>M60*L60</f>
        <v>81712.399999999994</v>
      </c>
    </row>
    <row r="61" spans="1:14" ht="14.25" x14ac:dyDescent="0.2">
      <c r="A61" s="873"/>
      <c r="B61" s="137" t="s">
        <v>494</v>
      </c>
      <c r="C61" s="138" t="s">
        <v>21</v>
      </c>
      <c r="D61" s="139">
        <f>D60+D58</f>
        <v>45861</v>
      </c>
      <c r="E61" s="140"/>
      <c r="F61" s="140"/>
      <c r="G61" s="141"/>
      <c r="H61" s="141">
        <f>H58+H60</f>
        <v>228403.69999999998</v>
      </c>
      <c r="I61" s="140"/>
      <c r="J61" s="141"/>
      <c r="K61" s="141">
        <f>K58+K60</f>
        <v>228403.69999999998</v>
      </c>
      <c r="L61" s="140"/>
      <c r="M61" s="141"/>
      <c r="N61" s="141">
        <f>N58+N60</f>
        <v>228403.69999999998</v>
      </c>
    </row>
    <row r="62" spans="1:14" ht="25.5" x14ac:dyDescent="0.2">
      <c r="A62" s="866">
        <v>7</v>
      </c>
      <c r="B62" s="105" t="s">
        <v>509</v>
      </c>
      <c r="C62" s="106">
        <v>15.4</v>
      </c>
      <c r="D62" s="124" t="s">
        <v>21</v>
      </c>
      <c r="E62" s="124" t="s">
        <v>21</v>
      </c>
      <c r="F62" s="124" t="s">
        <v>21</v>
      </c>
      <c r="G62" s="124" t="s">
        <v>21</v>
      </c>
      <c r="H62" s="124" t="s">
        <v>21</v>
      </c>
      <c r="I62" s="124" t="s">
        <v>21</v>
      </c>
      <c r="J62" s="124" t="s">
        <v>21</v>
      </c>
      <c r="K62" s="124" t="s">
        <v>21</v>
      </c>
      <c r="L62" s="124" t="s">
        <v>21</v>
      </c>
      <c r="M62" s="124" t="s">
        <v>21</v>
      </c>
      <c r="N62" s="124" t="s">
        <v>21</v>
      </c>
    </row>
    <row r="63" spans="1:14" ht="38.25" x14ac:dyDescent="0.2">
      <c r="A63" s="867"/>
      <c r="B63" s="105" t="s">
        <v>498</v>
      </c>
      <c r="C63" s="106">
        <v>0.8</v>
      </c>
      <c r="D63" s="124" t="s">
        <v>21</v>
      </c>
      <c r="E63" s="124" t="s">
        <v>21</v>
      </c>
      <c r="F63" s="124" t="s">
        <v>21</v>
      </c>
      <c r="G63" s="124" t="s">
        <v>21</v>
      </c>
      <c r="H63" s="124" t="s">
        <v>21</v>
      </c>
      <c r="I63" s="124" t="s">
        <v>21</v>
      </c>
      <c r="J63" s="124" t="s">
        <v>21</v>
      </c>
      <c r="K63" s="124" t="s">
        <v>21</v>
      </c>
      <c r="L63" s="124" t="s">
        <v>21</v>
      </c>
      <c r="M63" s="124" t="s">
        <v>21</v>
      </c>
      <c r="N63" s="124" t="s">
        <v>21</v>
      </c>
    </row>
    <row r="64" spans="1:14" ht="38.25" x14ac:dyDescent="0.2">
      <c r="A64" s="867"/>
      <c r="B64" s="103" t="s">
        <v>506</v>
      </c>
      <c r="C64" s="106">
        <v>1.5</v>
      </c>
      <c r="D64" s="124" t="s">
        <v>21</v>
      </c>
      <c r="E64" s="124" t="s">
        <v>21</v>
      </c>
      <c r="F64" s="124" t="s">
        <v>21</v>
      </c>
      <c r="G64" s="124" t="s">
        <v>21</v>
      </c>
      <c r="H64" s="124" t="s">
        <v>21</v>
      </c>
      <c r="I64" s="124" t="s">
        <v>21</v>
      </c>
      <c r="J64" s="124" t="s">
        <v>21</v>
      </c>
      <c r="K64" s="124" t="s">
        <v>21</v>
      </c>
      <c r="L64" s="124" t="s">
        <v>21</v>
      </c>
      <c r="M64" s="124" t="s">
        <v>21</v>
      </c>
      <c r="N64" s="124" t="s">
        <v>21</v>
      </c>
    </row>
    <row r="65" spans="1:15" ht="15" x14ac:dyDescent="0.2">
      <c r="A65" s="867"/>
      <c r="B65" s="105" t="s">
        <v>491</v>
      </c>
      <c r="C65" s="106">
        <f>C62+C63+C64</f>
        <v>17.7</v>
      </c>
      <c r="D65" s="127">
        <v>2805</v>
      </c>
      <c r="E65" s="108">
        <f>D65*C65/100</f>
        <v>496.48500000000001</v>
      </c>
      <c r="F65" s="108">
        <v>496.5</v>
      </c>
      <c r="G65" s="109">
        <v>45.29</v>
      </c>
      <c r="H65" s="110">
        <f>E65*G65</f>
        <v>22485.805649999998</v>
      </c>
      <c r="I65" s="108">
        <v>496.5</v>
      </c>
      <c r="J65" s="109">
        <v>45.29</v>
      </c>
      <c r="K65" s="110">
        <f>J65*I65</f>
        <v>22486.485000000001</v>
      </c>
      <c r="L65" s="108">
        <v>496.5</v>
      </c>
      <c r="M65" s="109">
        <v>45.29</v>
      </c>
      <c r="N65" s="110">
        <f>M65*L65</f>
        <v>22486.485000000001</v>
      </c>
    </row>
    <row r="66" spans="1:15" ht="25.5" x14ac:dyDescent="0.2">
      <c r="A66" s="867"/>
      <c r="B66" s="105" t="s">
        <v>492</v>
      </c>
      <c r="C66" s="106">
        <v>0.8</v>
      </c>
      <c r="D66" s="127" t="s">
        <v>21</v>
      </c>
      <c r="E66" s="128" t="s">
        <v>21</v>
      </c>
      <c r="F66" s="128" t="s">
        <v>21</v>
      </c>
      <c r="G66" s="110" t="s">
        <v>21</v>
      </c>
      <c r="H66" s="110" t="s">
        <v>21</v>
      </c>
      <c r="I66" s="128" t="s">
        <v>21</v>
      </c>
      <c r="J66" s="110" t="s">
        <v>21</v>
      </c>
      <c r="K66" s="110" t="s">
        <v>21</v>
      </c>
      <c r="L66" s="128" t="s">
        <v>21</v>
      </c>
      <c r="M66" s="110" t="s">
        <v>21</v>
      </c>
      <c r="N66" s="110" t="s">
        <v>21</v>
      </c>
    </row>
    <row r="67" spans="1:15" ht="15" x14ac:dyDescent="0.2">
      <c r="A67" s="867"/>
      <c r="B67" s="105" t="s">
        <v>504</v>
      </c>
      <c r="C67" s="106">
        <f>C62+C63+C64+C66</f>
        <v>18.5</v>
      </c>
      <c r="D67" s="127">
        <v>2011</v>
      </c>
      <c r="E67" s="108">
        <f>D67*C67/100</f>
        <v>372.03500000000003</v>
      </c>
      <c r="F67" s="108">
        <v>372</v>
      </c>
      <c r="G67" s="109">
        <v>45.29</v>
      </c>
      <c r="H67" s="110">
        <f>E67*G67</f>
        <v>16849.46515</v>
      </c>
      <c r="I67" s="108">
        <v>372</v>
      </c>
      <c r="J67" s="109">
        <v>45.29</v>
      </c>
      <c r="K67" s="110">
        <f>J67*I67</f>
        <v>16847.88</v>
      </c>
      <c r="L67" s="108">
        <v>372</v>
      </c>
      <c r="M67" s="109">
        <v>45.29</v>
      </c>
      <c r="N67" s="110">
        <f>M67*L67</f>
        <v>16847.88</v>
      </c>
    </row>
    <row r="68" spans="1:15" ht="14.25" x14ac:dyDescent="0.2">
      <c r="A68" s="867"/>
      <c r="B68" s="142" t="s">
        <v>494</v>
      </c>
      <c r="C68" s="143" t="s">
        <v>21</v>
      </c>
      <c r="D68" s="144">
        <f>D67+D65</f>
        <v>4816</v>
      </c>
      <c r="E68" s="145"/>
      <c r="F68" s="145"/>
      <c r="G68" s="143"/>
      <c r="H68" s="143">
        <f>H65+H67</f>
        <v>39335.270799999998</v>
      </c>
      <c r="I68" s="145"/>
      <c r="J68" s="143"/>
      <c r="K68" s="143">
        <f>K65+K67</f>
        <v>39334.365000000005</v>
      </c>
      <c r="L68" s="145"/>
      <c r="M68" s="143"/>
      <c r="N68" s="143">
        <f>N65+N67</f>
        <v>39334.365000000005</v>
      </c>
    </row>
    <row r="69" spans="1:15" ht="14.25" x14ac:dyDescent="0.2">
      <c r="A69" s="868"/>
      <c r="B69" s="146"/>
      <c r="C69" s="147"/>
      <c r="D69" s="148"/>
      <c r="E69" s="149"/>
      <c r="F69" s="149"/>
      <c r="G69" s="150"/>
      <c r="H69" s="150"/>
      <c r="I69" s="149"/>
      <c r="J69" s="150"/>
      <c r="K69" s="150"/>
      <c r="L69" s="149"/>
      <c r="M69" s="150"/>
      <c r="N69" s="151"/>
    </row>
    <row r="70" spans="1:15" ht="39" thickBot="1" x14ac:dyDescent="0.25">
      <c r="A70" s="866">
        <v>8</v>
      </c>
      <c r="B70" s="98" t="s">
        <v>510</v>
      </c>
      <c r="C70" s="104">
        <v>15.4</v>
      </c>
      <c r="D70" s="107" t="s">
        <v>21</v>
      </c>
      <c r="E70" s="107" t="s">
        <v>21</v>
      </c>
      <c r="F70" s="107" t="s">
        <v>21</v>
      </c>
      <c r="G70" s="107" t="s">
        <v>21</v>
      </c>
      <c r="H70" s="107" t="s">
        <v>21</v>
      </c>
      <c r="I70" s="107" t="s">
        <v>21</v>
      </c>
      <c r="J70" s="107" t="s">
        <v>21</v>
      </c>
      <c r="K70" s="107" t="s">
        <v>21</v>
      </c>
      <c r="L70" s="107" t="s">
        <v>21</v>
      </c>
      <c r="M70" s="107" t="s">
        <v>21</v>
      </c>
      <c r="N70" s="107" t="s">
        <v>21</v>
      </c>
    </row>
    <row r="71" spans="1:15" ht="39" thickBot="1" x14ac:dyDescent="0.25">
      <c r="A71" s="867"/>
      <c r="B71" s="105" t="s">
        <v>498</v>
      </c>
      <c r="C71" s="104">
        <v>0.8</v>
      </c>
      <c r="D71" s="100" t="s">
        <v>21</v>
      </c>
      <c r="E71" s="100" t="s">
        <v>21</v>
      </c>
      <c r="F71" s="100" t="s">
        <v>21</v>
      </c>
      <c r="G71" s="100" t="s">
        <v>21</v>
      </c>
      <c r="H71" s="100" t="s">
        <v>21</v>
      </c>
      <c r="I71" s="100" t="s">
        <v>21</v>
      </c>
      <c r="J71" s="100" t="s">
        <v>21</v>
      </c>
      <c r="K71" s="100" t="s">
        <v>21</v>
      </c>
      <c r="L71" s="100" t="s">
        <v>21</v>
      </c>
      <c r="M71" s="100" t="s">
        <v>21</v>
      </c>
      <c r="N71" s="100" t="s">
        <v>21</v>
      </c>
    </row>
    <row r="72" spans="1:15" ht="38.25" x14ac:dyDescent="0.2">
      <c r="A72" s="867"/>
      <c r="B72" s="103" t="s">
        <v>506</v>
      </c>
      <c r="C72" s="104">
        <v>1.5</v>
      </c>
      <c r="D72" s="100" t="s">
        <v>21</v>
      </c>
      <c r="E72" s="100" t="s">
        <v>21</v>
      </c>
      <c r="F72" s="100" t="s">
        <v>21</v>
      </c>
      <c r="G72" s="100" t="s">
        <v>21</v>
      </c>
      <c r="H72" s="100" t="s">
        <v>21</v>
      </c>
      <c r="I72" s="100" t="s">
        <v>21</v>
      </c>
      <c r="J72" s="100" t="s">
        <v>21</v>
      </c>
      <c r="K72" s="100" t="s">
        <v>21</v>
      </c>
      <c r="L72" s="100" t="s">
        <v>21</v>
      </c>
      <c r="M72" s="100" t="s">
        <v>21</v>
      </c>
      <c r="N72" s="100" t="s">
        <v>21</v>
      </c>
    </row>
    <row r="73" spans="1:15" ht="15" x14ac:dyDescent="0.2">
      <c r="A73" s="867"/>
      <c r="B73" s="105" t="s">
        <v>491</v>
      </c>
      <c r="C73" s="104">
        <f>C70+C71+C72</f>
        <v>17.7</v>
      </c>
      <c r="D73" s="127">
        <v>3438.5</v>
      </c>
      <c r="E73" s="108">
        <f>D73*C73/100</f>
        <v>608.61450000000002</v>
      </c>
      <c r="F73" s="111">
        <v>608.6</v>
      </c>
      <c r="G73" s="112">
        <v>49</v>
      </c>
      <c r="H73" s="110">
        <f>F73*G73</f>
        <v>29821.4</v>
      </c>
      <c r="I73" s="108">
        <v>608.6</v>
      </c>
      <c r="J73" s="112">
        <v>49</v>
      </c>
      <c r="K73" s="110">
        <f>J73*I73</f>
        <v>29821.4</v>
      </c>
      <c r="L73" s="108">
        <v>608.6</v>
      </c>
      <c r="M73" s="112">
        <v>49</v>
      </c>
      <c r="N73" s="110">
        <f>M73*L73</f>
        <v>29821.4</v>
      </c>
    </row>
    <row r="74" spans="1:15" ht="25.5" x14ac:dyDescent="0.2">
      <c r="A74" s="867"/>
      <c r="B74" s="105" t="s">
        <v>492</v>
      </c>
      <c r="C74" s="106">
        <v>0.8</v>
      </c>
      <c r="D74" s="127" t="s">
        <v>21</v>
      </c>
      <c r="E74" s="128" t="s">
        <v>21</v>
      </c>
      <c r="F74" s="128" t="s">
        <v>21</v>
      </c>
      <c r="G74" s="110" t="s">
        <v>21</v>
      </c>
      <c r="H74" s="110" t="s">
        <v>21</v>
      </c>
      <c r="I74" s="128" t="s">
        <v>21</v>
      </c>
      <c r="J74" s="110" t="s">
        <v>21</v>
      </c>
      <c r="K74" s="110" t="s">
        <v>21</v>
      </c>
      <c r="L74" s="128" t="s">
        <v>21</v>
      </c>
      <c r="M74" s="110" t="s">
        <v>21</v>
      </c>
      <c r="N74" s="110" t="s">
        <v>21</v>
      </c>
    </row>
    <row r="75" spans="1:15" ht="15" x14ac:dyDescent="0.2">
      <c r="A75" s="868"/>
      <c r="B75" s="113" t="s">
        <v>504</v>
      </c>
      <c r="C75" s="106">
        <f>C70+C71+C72+C74</f>
        <v>18.5</v>
      </c>
      <c r="D75" s="127">
        <v>1571.5</v>
      </c>
      <c r="E75" s="108">
        <v>323.60000000000002</v>
      </c>
      <c r="F75" s="111">
        <v>323.60000000000002</v>
      </c>
      <c r="G75" s="112">
        <v>49</v>
      </c>
      <c r="H75" s="110">
        <f>F75*G75</f>
        <v>15856.400000000001</v>
      </c>
      <c r="I75" s="108">
        <v>323.60000000000002</v>
      </c>
      <c r="J75" s="112">
        <v>49</v>
      </c>
      <c r="K75" s="110">
        <f>J75*I75</f>
        <v>15856.400000000001</v>
      </c>
      <c r="L75" s="108">
        <v>323.60000000000002</v>
      </c>
      <c r="M75" s="112">
        <v>49</v>
      </c>
      <c r="N75" s="110">
        <f>M75*L75</f>
        <v>15856.400000000001</v>
      </c>
    </row>
    <row r="76" spans="1:15" ht="15" thickBot="1" x14ac:dyDescent="0.25">
      <c r="A76" s="417"/>
      <c r="B76" s="116" t="s">
        <v>494</v>
      </c>
      <c r="C76" s="132" t="s">
        <v>21</v>
      </c>
      <c r="D76" s="130">
        <f>D75+D73</f>
        <v>5010</v>
      </c>
      <c r="E76" s="131"/>
      <c r="F76" s="131"/>
      <c r="G76" s="132"/>
      <c r="H76" s="132">
        <f>H73+H75</f>
        <v>45677.8</v>
      </c>
      <c r="I76" s="131"/>
      <c r="J76" s="132"/>
      <c r="K76" s="132">
        <f>K73+K75</f>
        <v>45677.8</v>
      </c>
      <c r="L76" s="131"/>
      <c r="M76" s="132"/>
      <c r="N76" s="132">
        <f>N73+N75</f>
        <v>45677.8</v>
      </c>
    </row>
    <row r="77" spans="1:15" ht="15.75" thickBot="1" x14ac:dyDescent="0.3">
      <c r="A77" s="152"/>
      <c r="B77" s="153" t="s">
        <v>511</v>
      </c>
      <c r="C77" s="154"/>
      <c r="D77" s="155"/>
      <c r="E77" s="156"/>
      <c r="F77" s="156"/>
      <c r="G77" s="157"/>
      <c r="H77" s="157">
        <f>H16+H23+H31+H38+H46+H76+H54+H61+H68</f>
        <v>952800.17980000004</v>
      </c>
      <c r="I77" s="157"/>
      <c r="J77" s="157"/>
      <c r="K77" s="157">
        <f t="shared" ref="K77:N77" si="0">K16+K23+K31+K38+K46+K76+K54+K61+K68</f>
        <v>952799.27400000009</v>
      </c>
      <c r="L77" s="157"/>
      <c r="M77" s="157"/>
      <c r="N77" s="157">
        <f t="shared" si="0"/>
        <v>952799.27400000009</v>
      </c>
      <c r="O77" s="158"/>
    </row>
    <row r="78" spans="1:15" ht="25.5" x14ac:dyDescent="0.2">
      <c r="A78" s="159"/>
      <c r="B78" s="160" t="s">
        <v>512</v>
      </c>
      <c r="C78" s="161"/>
      <c r="D78" s="162"/>
      <c r="E78" s="161"/>
      <c r="F78" s="161"/>
      <c r="G78" s="163"/>
      <c r="H78" s="163">
        <f>H77*10/100+25.72</f>
        <v>95305.737980000005</v>
      </c>
      <c r="I78" s="163"/>
      <c r="J78" s="163"/>
      <c r="K78" s="163">
        <f>K77*10/100+26.72</f>
        <v>95306.647400000002</v>
      </c>
      <c r="L78" s="163"/>
      <c r="M78" s="163"/>
      <c r="N78" s="163">
        <f>N77*10/100+26.72</f>
        <v>95306.647400000002</v>
      </c>
      <c r="O78" s="158"/>
    </row>
    <row r="79" spans="1:15" ht="15.75" x14ac:dyDescent="0.25">
      <c r="A79" s="418"/>
      <c r="B79" s="164" t="s">
        <v>513</v>
      </c>
      <c r="C79" s="164"/>
      <c r="D79" s="164"/>
      <c r="E79" s="164"/>
      <c r="F79" s="164"/>
      <c r="G79" s="165"/>
      <c r="H79" s="165">
        <f>H80+H81+H82</f>
        <v>1048105.92</v>
      </c>
      <c r="I79" s="165">
        <f t="shared" ref="I79:N79" si="1">I80+I81+I82</f>
        <v>0</v>
      </c>
      <c r="J79" s="165">
        <f t="shared" si="1"/>
        <v>0</v>
      </c>
      <c r="K79" s="165">
        <f t="shared" si="1"/>
        <v>1048105.92</v>
      </c>
      <c r="L79" s="165">
        <f t="shared" si="1"/>
        <v>0</v>
      </c>
      <c r="M79" s="165">
        <f t="shared" si="1"/>
        <v>0</v>
      </c>
      <c r="N79" s="165">
        <f t="shared" si="1"/>
        <v>1048105.92</v>
      </c>
    </row>
    <row r="80" spans="1:15" ht="64.5" x14ac:dyDescent="0.25">
      <c r="A80" s="418"/>
      <c r="B80" s="166" t="s">
        <v>406</v>
      </c>
      <c r="C80" s="166"/>
      <c r="D80" s="166"/>
      <c r="E80" s="166"/>
      <c r="F80" s="166"/>
      <c r="G80" s="167"/>
      <c r="H80" s="167">
        <v>100745.14</v>
      </c>
      <c r="I80" s="168"/>
      <c r="J80" s="167"/>
      <c r="K80" s="167">
        <v>100745.14</v>
      </c>
      <c r="L80" s="168"/>
      <c r="M80" s="167"/>
      <c r="N80" s="167">
        <v>100745.14</v>
      </c>
    </row>
    <row r="81" spans="1:15" ht="64.5" x14ac:dyDescent="0.25">
      <c r="A81" s="418"/>
      <c r="B81" s="166" t="s">
        <v>407</v>
      </c>
      <c r="C81" s="166"/>
      <c r="D81" s="166"/>
      <c r="E81" s="166"/>
      <c r="F81" s="166"/>
      <c r="G81" s="167"/>
      <c r="H81" s="167">
        <v>185322.14</v>
      </c>
      <c r="I81" s="168"/>
      <c r="J81" s="167"/>
      <c r="K81" s="167">
        <v>185322.14</v>
      </c>
      <c r="L81" s="168"/>
      <c r="M81" s="167"/>
      <c r="N81" s="167">
        <v>185322.14</v>
      </c>
    </row>
    <row r="82" spans="1:15" ht="51.75" x14ac:dyDescent="0.25">
      <c r="A82" s="418"/>
      <c r="B82" s="166" t="s">
        <v>408</v>
      </c>
      <c r="C82" s="166"/>
      <c r="D82" s="166"/>
      <c r="E82" s="166"/>
      <c r="F82" s="166"/>
      <c r="G82" s="167"/>
      <c r="H82" s="167">
        <v>762038.64</v>
      </c>
      <c r="I82" s="168"/>
      <c r="J82" s="167"/>
      <c r="K82" s="167">
        <v>762038.64</v>
      </c>
      <c r="L82" s="168"/>
      <c r="M82" s="167"/>
      <c r="N82" s="167">
        <v>762038.64</v>
      </c>
    </row>
    <row r="83" spans="1:15" s="125" customFormat="1" ht="15.75" x14ac:dyDescent="0.2">
      <c r="A83" s="169"/>
      <c r="B83" s="170" t="s">
        <v>2</v>
      </c>
      <c r="C83" s="171" t="s">
        <v>21</v>
      </c>
      <c r="D83" s="171" t="s">
        <v>21</v>
      </c>
      <c r="E83" s="171" t="s">
        <v>21</v>
      </c>
      <c r="F83" s="171"/>
      <c r="G83" s="171" t="s">
        <v>21</v>
      </c>
      <c r="H83" s="172">
        <f>H77+H78</f>
        <v>1048105.91778</v>
      </c>
      <c r="I83" s="171" t="s">
        <v>21</v>
      </c>
      <c r="J83" s="171" t="s">
        <v>21</v>
      </c>
      <c r="K83" s="172">
        <f>K77+K78</f>
        <v>1048105.9214000001</v>
      </c>
      <c r="L83" s="171" t="s">
        <v>21</v>
      </c>
      <c r="M83" s="171" t="s">
        <v>21</v>
      </c>
      <c r="N83" s="172">
        <f>N77+N78</f>
        <v>1048105.9214000001</v>
      </c>
      <c r="O83" s="173"/>
    </row>
    <row r="84" spans="1:15" s="125" customFormat="1" ht="16.5" thickBot="1" x14ac:dyDescent="0.25">
      <c r="A84" s="174"/>
      <c r="B84" s="175" t="s">
        <v>24</v>
      </c>
      <c r="C84" s="176" t="s">
        <v>21</v>
      </c>
      <c r="D84" s="176" t="s">
        <v>21</v>
      </c>
      <c r="E84" s="176" t="s">
        <v>21</v>
      </c>
      <c r="F84" s="176"/>
      <c r="G84" s="176" t="s">
        <v>21</v>
      </c>
      <c r="H84" s="177">
        <f>H83/1000</f>
        <v>1048.10591778</v>
      </c>
      <c r="I84" s="176" t="s">
        <v>21</v>
      </c>
      <c r="J84" s="176" t="s">
        <v>21</v>
      </c>
      <c r="K84" s="177">
        <f>K83/1000</f>
        <v>1048.1059214000002</v>
      </c>
      <c r="L84" s="176" t="s">
        <v>21</v>
      </c>
      <c r="M84" s="176" t="s">
        <v>21</v>
      </c>
      <c r="N84" s="177">
        <f>N83/1000</f>
        <v>1048.1059214000002</v>
      </c>
      <c r="O84" s="173"/>
    </row>
    <row r="85" spans="1:15" s="125" customFormat="1" x14ac:dyDescent="0.2">
      <c r="A85" s="57"/>
      <c r="B85" s="421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57"/>
    </row>
    <row r="86" spans="1:15" s="125" customFormat="1" x14ac:dyDescent="0.2">
      <c r="A86" s="57"/>
      <c r="B86" s="179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57"/>
    </row>
    <row r="87" spans="1:15" s="125" customFormat="1" x14ac:dyDescent="0.2">
      <c r="A87" s="57"/>
      <c r="B87" s="179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57"/>
    </row>
    <row r="88" spans="1:15" s="125" customFormat="1" x14ac:dyDescent="0.2">
      <c r="A88" s="57"/>
      <c r="B88" s="179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57"/>
    </row>
    <row r="89" spans="1:15" s="125" customFormat="1" x14ac:dyDescent="0.2">
      <c r="A89" s="57"/>
      <c r="B89" s="179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57"/>
    </row>
    <row r="90" spans="1:15" s="125" customFormat="1" ht="15.75" x14ac:dyDescent="0.25">
      <c r="A90" s="57"/>
      <c r="B90" s="181" t="s">
        <v>4</v>
      </c>
      <c r="C90" s="182"/>
      <c r="D90" s="182"/>
      <c r="E90" s="863" t="s">
        <v>436</v>
      </c>
      <c r="F90" s="863"/>
      <c r="G90" s="863"/>
      <c r="H90" s="863"/>
      <c r="I90" s="863"/>
      <c r="J90" s="863"/>
      <c r="K90" s="421"/>
      <c r="L90" s="421"/>
      <c r="M90" s="421"/>
      <c r="N90" s="57"/>
      <c r="O90" s="57"/>
    </row>
    <row r="91" spans="1:15" ht="15.75" x14ac:dyDescent="0.25">
      <c r="B91" s="181"/>
      <c r="C91" s="864" t="s">
        <v>5</v>
      </c>
      <c r="D91" s="864"/>
      <c r="E91" s="864" t="s">
        <v>6</v>
      </c>
      <c r="F91" s="864"/>
      <c r="G91" s="864"/>
      <c r="H91" s="864"/>
      <c r="I91" s="865"/>
      <c r="J91" s="865"/>
      <c r="N91" s="57"/>
    </row>
    <row r="92" spans="1:15" ht="15.75" x14ac:dyDescent="0.25">
      <c r="B92" s="181" t="s">
        <v>7</v>
      </c>
      <c r="C92" s="182"/>
      <c r="D92" s="182"/>
      <c r="E92" s="862" t="s">
        <v>437</v>
      </c>
      <c r="F92" s="862"/>
      <c r="G92" s="862"/>
      <c r="H92" s="862"/>
      <c r="I92" s="863"/>
      <c r="J92" s="863"/>
      <c r="N92" s="57"/>
    </row>
    <row r="93" spans="1:15" ht="15.75" x14ac:dyDescent="0.25">
      <c r="B93" s="183"/>
      <c r="C93" s="864" t="s">
        <v>5</v>
      </c>
      <c r="D93" s="864"/>
      <c r="E93" s="864" t="s">
        <v>6</v>
      </c>
      <c r="F93" s="864"/>
      <c r="G93" s="864"/>
      <c r="H93" s="864"/>
      <c r="I93" s="865"/>
      <c r="J93" s="865"/>
      <c r="N93" s="57"/>
    </row>
    <row r="94" spans="1:15" x14ac:dyDescent="0.2">
      <c r="C94" s="178"/>
      <c r="D94" s="178"/>
      <c r="E94" s="178"/>
      <c r="F94" s="178"/>
      <c r="G94" s="178"/>
      <c r="H94" s="178"/>
      <c r="I94" s="178"/>
      <c r="J94" s="178"/>
      <c r="N94" s="57"/>
    </row>
    <row r="95" spans="1:15" x14ac:dyDescent="0.2">
      <c r="C95" s="178"/>
      <c r="D95" s="178"/>
      <c r="E95" s="178"/>
      <c r="F95" s="178"/>
      <c r="G95" s="178"/>
      <c r="H95" s="178"/>
      <c r="I95" s="178"/>
      <c r="J95" s="178"/>
      <c r="K95" s="178"/>
    </row>
  </sheetData>
  <mergeCells count="30">
    <mergeCell ref="A17:A23"/>
    <mergeCell ref="A10:A16"/>
    <mergeCell ref="A1:N1"/>
    <mergeCell ref="A2:O2"/>
    <mergeCell ref="A3:O3"/>
    <mergeCell ref="A4:O4"/>
    <mergeCell ref="A5:O5"/>
    <mergeCell ref="A7:A8"/>
    <mergeCell ref="B7:B8"/>
    <mergeCell ref="C7:C8"/>
    <mergeCell ref="D7:D8"/>
    <mergeCell ref="E7:H7"/>
    <mergeCell ref="I7:K7"/>
    <mergeCell ref="L7:N7"/>
    <mergeCell ref="A24:A31"/>
    <mergeCell ref="A32:A38"/>
    <mergeCell ref="A39:A46"/>
    <mergeCell ref="A55:A61"/>
    <mergeCell ref="A62:A69"/>
    <mergeCell ref="A70:A75"/>
    <mergeCell ref="E90:H90"/>
    <mergeCell ref="I90:J90"/>
    <mergeCell ref="C91:D91"/>
    <mergeCell ref="E91:H91"/>
    <mergeCell ref="I91:J91"/>
    <mergeCell ref="E92:H92"/>
    <mergeCell ref="I92:J92"/>
    <mergeCell ref="C93:D93"/>
    <mergeCell ref="E93:H93"/>
    <mergeCell ref="I93:J93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H38"/>
  <sheetViews>
    <sheetView zoomScaleSheetLayoutView="66" workbookViewId="0">
      <selection activeCell="E31" sqref="E31"/>
    </sheetView>
  </sheetViews>
  <sheetFormatPr defaultRowHeight="12.75" x14ac:dyDescent="0.2"/>
  <cols>
    <col min="5" max="5" width="19.28515625" customWidth="1"/>
    <col min="6" max="6" width="19.7109375" customWidth="1"/>
    <col min="7" max="7" width="17.85546875" customWidth="1"/>
  </cols>
  <sheetData>
    <row r="1" spans="1:8" ht="15.75" x14ac:dyDescent="0.25">
      <c r="A1" s="3"/>
      <c r="B1" s="3"/>
      <c r="C1" s="3"/>
      <c r="D1" s="3"/>
      <c r="E1" s="3"/>
      <c r="F1" s="3"/>
      <c r="G1" s="14"/>
    </row>
    <row r="2" spans="1:8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8" ht="15.75" customHeight="1" x14ac:dyDescent="0.25">
      <c r="A3" s="720" t="s">
        <v>321</v>
      </c>
      <c r="B3" s="720"/>
      <c r="C3" s="720"/>
      <c r="D3" s="720"/>
      <c r="E3" s="720"/>
      <c r="F3" s="720"/>
      <c r="G3" s="720"/>
    </row>
    <row r="4" spans="1:8" ht="49.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8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8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8" ht="3" customHeight="1" x14ac:dyDescent="0.25">
      <c r="A7" s="718"/>
      <c r="B7" s="718"/>
      <c r="C7" s="718"/>
      <c r="D7" s="718"/>
      <c r="E7" s="718"/>
      <c r="F7" s="718"/>
      <c r="G7" s="14"/>
    </row>
    <row r="8" spans="1:8" ht="15.75" hidden="1" customHeight="1" x14ac:dyDescent="0.25">
      <c r="A8" s="718"/>
      <c r="B8" s="718"/>
      <c r="C8" s="718"/>
      <c r="D8" s="718"/>
      <c r="E8" s="718"/>
      <c r="F8" s="718"/>
      <c r="G8" s="14"/>
    </row>
    <row r="9" spans="1:8" ht="15.75" hidden="1" x14ac:dyDescent="0.25">
      <c r="A9" s="3"/>
      <c r="B9" s="3"/>
      <c r="C9" s="3"/>
      <c r="D9" s="3"/>
      <c r="E9" s="3"/>
      <c r="F9" s="3"/>
      <c r="G9" s="14"/>
    </row>
    <row r="10" spans="1:8" ht="15.75" hidden="1" x14ac:dyDescent="0.25">
      <c r="A10" s="3"/>
      <c r="B10" s="3"/>
      <c r="C10" s="3"/>
      <c r="D10" s="3"/>
      <c r="E10" s="3"/>
      <c r="F10" s="3"/>
      <c r="G10" s="14"/>
    </row>
    <row r="11" spans="1:8" ht="15.75" hidden="1" x14ac:dyDescent="0.25">
      <c r="A11" s="3"/>
      <c r="B11" s="3"/>
      <c r="C11" s="3"/>
      <c r="D11" s="3"/>
      <c r="E11" s="3"/>
      <c r="F11" s="3"/>
      <c r="G11" s="14"/>
    </row>
    <row r="12" spans="1:8" ht="36" customHeight="1" x14ac:dyDescent="0.2">
      <c r="A12" s="719" t="s">
        <v>8</v>
      </c>
      <c r="B12" s="719"/>
      <c r="C12" s="719"/>
      <c r="D12" s="719"/>
      <c r="E12" s="425" t="s">
        <v>969</v>
      </c>
      <c r="F12" s="425" t="s">
        <v>970</v>
      </c>
      <c r="G12" s="425" t="s">
        <v>971</v>
      </c>
    </row>
    <row r="13" spans="1:8" ht="27" customHeight="1" x14ac:dyDescent="0.25">
      <c r="A13" s="707" t="s">
        <v>691</v>
      </c>
      <c r="B13" s="707"/>
      <c r="C13" s="707"/>
      <c r="D13" s="707"/>
      <c r="E13" s="63">
        <v>65238518.420000002</v>
      </c>
      <c r="F13" s="63">
        <v>65238518.420000002</v>
      </c>
      <c r="G13" s="63">
        <v>65238518.420000002</v>
      </c>
    </row>
    <row r="14" spans="1:8" ht="16.5" customHeight="1" x14ac:dyDescent="0.2">
      <c r="A14" s="714" t="s">
        <v>2</v>
      </c>
      <c r="B14" s="714"/>
      <c r="C14" s="714"/>
      <c r="D14" s="714"/>
      <c r="E14" s="18">
        <f>SUM(E13:E13)</f>
        <v>65238518.420000002</v>
      </c>
      <c r="F14" s="18">
        <f>SUM(F13:F13)</f>
        <v>65238518.420000002</v>
      </c>
      <c r="G14" s="18">
        <f>SUM(G13:G13)</f>
        <v>65238518.420000002</v>
      </c>
      <c r="H14" s="7"/>
    </row>
    <row r="15" spans="1:8" ht="15.75" x14ac:dyDescent="0.2">
      <c r="A15" s="713" t="s">
        <v>3</v>
      </c>
      <c r="B15" s="713"/>
      <c r="C15" s="713"/>
      <c r="D15" s="713"/>
      <c r="E15" s="46">
        <f>E14/1000</f>
        <v>65238.51842</v>
      </c>
      <c r="F15" s="46">
        <f>F14/1000</f>
        <v>65238.51842</v>
      </c>
      <c r="G15" s="46">
        <f>G14/1000</f>
        <v>65238.51842</v>
      </c>
      <c r="H15" s="8"/>
    </row>
    <row r="16" spans="1:8" ht="15.75" x14ac:dyDescent="0.2">
      <c r="A16" s="715" t="s">
        <v>399</v>
      </c>
      <c r="B16" s="716"/>
      <c r="C16" s="716"/>
      <c r="D16" s="717"/>
      <c r="E16" s="36"/>
      <c r="F16" s="36"/>
      <c r="G16" s="36"/>
      <c r="H16" s="8"/>
    </row>
    <row r="17" spans="1:8" ht="15.75" x14ac:dyDescent="0.2">
      <c r="A17" s="710" t="s">
        <v>400</v>
      </c>
      <c r="B17" s="711"/>
      <c r="C17" s="711"/>
      <c r="D17" s="712"/>
      <c r="E17" s="64">
        <v>16240390.300000001</v>
      </c>
      <c r="F17" s="64">
        <v>16240390.300000001</v>
      </c>
      <c r="G17" s="64">
        <v>16240390.300000001</v>
      </c>
      <c r="H17" s="8"/>
    </row>
    <row r="18" spans="1:8" ht="15.75" x14ac:dyDescent="0.2">
      <c r="A18" s="710" t="s">
        <v>401</v>
      </c>
      <c r="B18" s="711"/>
      <c r="C18" s="711"/>
      <c r="D18" s="712"/>
      <c r="E18" s="64">
        <v>4455362.95</v>
      </c>
      <c r="F18" s="64">
        <v>4455362.95</v>
      </c>
      <c r="G18" s="64">
        <v>4455362.95</v>
      </c>
      <c r="H18" s="8"/>
    </row>
    <row r="19" spans="1:8" ht="15.75" x14ac:dyDescent="0.2">
      <c r="A19" s="710" t="s">
        <v>402</v>
      </c>
      <c r="B19" s="711"/>
      <c r="C19" s="711"/>
      <c r="D19" s="712"/>
      <c r="E19" s="64">
        <v>44542765.170000002</v>
      </c>
      <c r="F19" s="64">
        <v>44542765.170000002</v>
      </c>
      <c r="G19" s="64">
        <v>44542765.170000002</v>
      </c>
      <c r="H19" s="8"/>
    </row>
    <row r="20" spans="1:8" ht="15.75" x14ac:dyDescent="0.25">
      <c r="A20" s="9"/>
      <c r="B20" s="9"/>
      <c r="C20" s="9"/>
      <c r="D20" s="9"/>
      <c r="E20" s="9"/>
      <c r="F20" s="9"/>
      <c r="G20" s="32"/>
      <c r="H20" s="10"/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9"/>
      <c r="B22" s="9"/>
      <c r="C22" s="9"/>
      <c r="D22" s="9"/>
      <c r="E22" s="9"/>
      <c r="F22" s="9"/>
      <c r="G22" s="14"/>
    </row>
    <row r="23" spans="1:8" ht="15.75" x14ac:dyDescent="0.25">
      <c r="A23" s="3" t="s">
        <v>4</v>
      </c>
      <c r="B23" s="3"/>
      <c r="C23" s="27"/>
      <c r="D23" s="27"/>
      <c r="E23" s="3"/>
      <c r="F23" s="709" t="s">
        <v>436</v>
      </c>
      <c r="G23" s="709"/>
      <c r="H23" s="9"/>
    </row>
    <row r="24" spans="1:8" ht="15.75" x14ac:dyDescent="0.25">
      <c r="A24" s="3"/>
      <c r="B24" s="3"/>
      <c r="C24" s="708" t="s">
        <v>5</v>
      </c>
      <c r="D24" s="708"/>
      <c r="E24" s="3"/>
      <c r="F24" s="708" t="s">
        <v>6</v>
      </c>
      <c r="G24" s="708"/>
      <c r="H24" s="9"/>
    </row>
    <row r="25" spans="1:8" ht="15.75" x14ac:dyDescent="0.25">
      <c r="A25" s="3"/>
      <c r="B25" s="3"/>
      <c r="C25" s="3"/>
      <c r="D25" s="3"/>
      <c r="E25" s="3"/>
      <c r="F25" s="3"/>
      <c r="G25" s="3"/>
      <c r="H25" s="9"/>
    </row>
    <row r="26" spans="1:8" ht="15.75" x14ac:dyDescent="0.25">
      <c r="A26" s="3" t="s">
        <v>7</v>
      </c>
      <c r="B26" s="3"/>
      <c r="C26" s="27"/>
      <c r="D26" s="27"/>
      <c r="E26" s="3"/>
      <c r="F26" s="709" t="s">
        <v>437</v>
      </c>
      <c r="G26" s="709"/>
      <c r="H26" s="9"/>
    </row>
    <row r="27" spans="1:8" ht="15.75" x14ac:dyDescent="0.25">
      <c r="A27" s="9"/>
      <c r="B27" s="9"/>
      <c r="C27" s="708" t="s">
        <v>5</v>
      </c>
      <c r="D27" s="708"/>
      <c r="E27" s="3"/>
      <c r="F27" s="708" t="s">
        <v>6</v>
      </c>
      <c r="G27" s="708"/>
      <c r="H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.75" x14ac:dyDescent="0.25">
      <c r="A30" s="9"/>
      <c r="B30" s="9"/>
      <c r="C30" s="9"/>
      <c r="D30" s="9"/>
      <c r="E30" s="9"/>
      <c r="F30" s="9"/>
    </row>
    <row r="31" spans="1:8" ht="15" x14ac:dyDescent="0.2">
      <c r="A31" s="13"/>
      <c r="B31" s="13"/>
      <c r="C31" s="13"/>
      <c r="D31" s="13"/>
      <c r="E31" s="13"/>
      <c r="F31" s="13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A34" s="14"/>
      <c r="B34" s="14"/>
      <c r="C34" s="14"/>
      <c r="D34" s="14"/>
      <c r="E34" s="14"/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  <row r="38" spans="1:6" ht="15" x14ac:dyDescent="0.2">
      <c r="F38" s="14"/>
    </row>
  </sheetData>
  <sheetProtection selectLockedCells="1" selectUnlockedCells="1"/>
  <mergeCells count="21">
    <mergeCell ref="A6:G6"/>
    <mergeCell ref="A7:F7"/>
    <mergeCell ref="A8:F8"/>
    <mergeCell ref="A12:D12"/>
    <mergeCell ref="A2:G2"/>
    <mergeCell ref="A3:G3"/>
    <mergeCell ref="A4:G4"/>
    <mergeCell ref="A5:G5"/>
    <mergeCell ref="A13:D13"/>
    <mergeCell ref="C27:D27"/>
    <mergeCell ref="F27:G27"/>
    <mergeCell ref="F23:G23"/>
    <mergeCell ref="C24:D24"/>
    <mergeCell ref="F24:G24"/>
    <mergeCell ref="F26:G26"/>
    <mergeCell ref="A19:D19"/>
    <mergeCell ref="A18:D18"/>
    <mergeCell ref="A15:D15"/>
    <mergeCell ref="A14:D14"/>
    <mergeCell ref="A16:D16"/>
    <mergeCell ref="A17:D17"/>
  </mergeCells>
  <phoneticPr fontId="15" type="noConversion"/>
  <printOptions horizontalCentered="1"/>
  <pageMargins left="0.78749999999999998" right="0.39374999999999999" top="0.98402777777777772" bottom="0.98402777777777772" header="0.51180555555555551" footer="0.51180555555555551"/>
  <pageSetup paperSize="9" scale="89" firstPageNumber="0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53"/>
  <sheetViews>
    <sheetView view="pageBreakPreview" zoomScale="66" zoomScaleNormal="66" zoomScaleSheetLayoutView="66" workbookViewId="0">
      <selection activeCell="A3" sqref="A3:G3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368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434</v>
      </c>
      <c r="F8" s="779" t="s">
        <v>435</v>
      </c>
      <c r="G8" s="779" t="s">
        <v>439</v>
      </c>
    </row>
    <row r="9" spans="1:7" ht="18" customHeight="1" x14ac:dyDescent="0.2">
      <c r="A9" s="802"/>
      <c r="B9" s="802"/>
      <c r="C9" s="802"/>
      <c r="D9" s="802"/>
      <c r="E9" s="780"/>
      <c r="F9" s="780"/>
      <c r="G9" s="89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3"/>
      <c r="B41" s="813"/>
      <c r="C41" s="813"/>
      <c r="D41" s="813"/>
      <c r="E41" s="51">
        <v>0</v>
      </c>
      <c r="F41" s="51">
        <v>0</v>
      </c>
      <c r="G41" s="52">
        <v>0</v>
      </c>
    </row>
    <row r="42" spans="1:7" s="57" customFormat="1" ht="20.100000000000001" customHeight="1" x14ac:dyDescent="0.2">
      <c r="A42" s="810" t="s">
        <v>2</v>
      </c>
      <c r="B42" s="810"/>
      <c r="C42" s="810"/>
      <c r="D42" s="810"/>
      <c r="E42" s="36">
        <f>E10+E31+E32+E33+E34+E35+E36+E37+E38+E39+E40+E41</f>
        <v>0</v>
      </c>
      <c r="F42" s="36">
        <f>F10+F31+F32+F33+F34+F35+F36+F37+F38+F39+F40+F41</f>
        <v>0</v>
      </c>
      <c r="G42" s="56">
        <f>G10+G31+G32+G33+G34+G35+G36+G37+G38+G39+G40+G41</f>
        <v>0</v>
      </c>
    </row>
    <row r="43" spans="1:7" s="57" customFormat="1" ht="20.100000000000001" customHeight="1" x14ac:dyDescent="0.2">
      <c r="A43" s="810" t="s">
        <v>3</v>
      </c>
      <c r="B43" s="810"/>
      <c r="C43" s="810"/>
      <c r="D43" s="810"/>
      <c r="E43" s="36">
        <f>E42/1000</f>
        <v>0</v>
      </c>
      <c r="F43" s="36">
        <f>F42/1000</f>
        <v>0</v>
      </c>
      <c r="G43" s="56">
        <f>G42/1000</f>
        <v>0</v>
      </c>
    </row>
    <row r="44" spans="1:7" s="57" customFormat="1" ht="20.100000000000001" customHeight="1" x14ac:dyDescent="0.2">
      <c r="A44" s="778" t="s">
        <v>399</v>
      </c>
      <c r="B44" s="777"/>
      <c r="C44" s="777"/>
      <c r="D44" s="785"/>
      <c r="E44" s="36"/>
      <c r="F44" s="36"/>
      <c r="G44" s="56"/>
    </row>
    <row r="45" spans="1:7" s="57" customFormat="1" ht="20.100000000000001" customHeight="1" x14ac:dyDescent="0.2">
      <c r="A45" s="764" t="s">
        <v>400</v>
      </c>
      <c r="B45" s="765"/>
      <c r="C45" s="765"/>
      <c r="D45" s="784"/>
      <c r="E45" s="36">
        <v>0</v>
      </c>
      <c r="F45" s="36">
        <v>0</v>
      </c>
      <c r="G45" s="56">
        <v>0</v>
      </c>
    </row>
    <row r="46" spans="1:7" s="57" customFormat="1" ht="20.100000000000001" customHeight="1" x14ac:dyDescent="0.2">
      <c r="A46" s="24" t="s">
        <v>403</v>
      </c>
      <c r="B46" s="24"/>
      <c r="C46" s="48"/>
      <c r="D46" s="50"/>
      <c r="E46" s="36">
        <v>0</v>
      </c>
      <c r="F46" s="36">
        <v>0</v>
      </c>
      <c r="G46" s="56">
        <v>0</v>
      </c>
    </row>
    <row r="47" spans="1:7" s="57" customFormat="1" ht="20.100000000000001" customHeight="1" x14ac:dyDescent="0.2">
      <c r="A47" s="764" t="s">
        <v>404</v>
      </c>
      <c r="B47" s="765"/>
      <c r="C47" s="765"/>
      <c r="D47" s="784"/>
      <c r="E47" s="36">
        <v>0</v>
      </c>
      <c r="F47" s="36">
        <v>0</v>
      </c>
      <c r="G47" s="56">
        <v>0</v>
      </c>
    </row>
    <row r="48" spans="1:7" x14ac:dyDescent="0.2">
      <c r="A48" s="783"/>
      <c r="B48" s="783"/>
    </row>
    <row r="49" spans="1:11" ht="15.75" x14ac:dyDescent="0.25">
      <c r="A49" s="3" t="s">
        <v>4</v>
      </c>
      <c r="B49" s="3"/>
      <c r="C49" s="27"/>
      <c r="D49" s="27"/>
      <c r="E49" s="3"/>
      <c r="F49" s="709" t="s">
        <v>436</v>
      </c>
      <c r="G49" s="709"/>
    </row>
    <row r="50" spans="1:11" ht="15.75" customHeight="1" x14ac:dyDescent="0.25">
      <c r="A50" s="3"/>
      <c r="B50" s="3"/>
      <c r="C50" s="708" t="s">
        <v>5</v>
      </c>
      <c r="D50" s="708"/>
      <c r="E50" s="3"/>
      <c r="F50" s="708" t="s">
        <v>6</v>
      </c>
      <c r="G50" s="708"/>
    </row>
    <row r="51" spans="1:11" ht="15.75" x14ac:dyDescent="0.25">
      <c r="A51" s="3"/>
      <c r="B51" s="3"/>
      <c r="C51" s="3"/>
      <c r="D51" s="3"/>
      <c r="E51" s="3"/>
      <c r="F51" s="3"/>
      <c r="G51" s="3"/>
    </row>
    <row r="52" spans="1:11" ht="15.75" x14ac:dyDescent="0.25">
      <c r="A52" s="3" t="s">
        <v>7</v>
      </c>
      <c r="B52" s="3"/>
      <c r="C52" s="27"/>
      <c r="D52" s="27"/>
      <c r="E52" s="3"/>
      <c r="F52" s="709" t="s">
        <v>437</v>
      </c>
      <c r="G52" s="709"/>
    </row>
    <row r="53" spans="1:11" ht="15.75" x14ac:dyDescent="0.25">
      <c r="A53" s="9"/>
      <c r="B53" s="9"/>
      <c r="C53" s="708" t="s">
        <v>5</v>
      </c>
      <c r="D53" s="708"/>
      <c r="E53" s="3"/>
      <c r="F53" s="708" t="s">
        <v>6</v>
      </c>
      <c r="G53" s="708"/>
      <c r="K53" t="s">
        <v>22</v>
      </c>
    </row>
  </sheetData>
  <sheetProtection selectLockedCells="1" selectUnlockedCells="1"/>
  <mergeCells count="54">
    <mergeCell ref="A2:G2"/>
    <mergeCell ref="A3:G3"/>
    <mergeCell ref="A5:G5"/>
    <mergeCell ref="A6:G6"/>
    <mergeCell ref="A7:F7"/>
    <mergeCell ref="A8:D9"/>
    <mergeCell ref="E8:E9"/>
    <mergeCell ref="F8:F9"/>
    <mergeCell ref="G8:G9"/>
    <mergeCell ref="A4:G4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38:D38"/>
    <mergeCell ref="A39:D39"/>
    <mergeCell ref="A33:D33"/>
    <mergeCell ref="A28:D28"/>
    <mergeCell ref="A29:D29"/>
    <mergeCell ref="A30:D30"/>
    <mergeCell ref="A31:D31"/>
    <mergeCell ref="A32:D32"/>
    <mergeCell ref="A48:B48"/>
    <mergeCell ref="A34:D34"/>
    <mergeCell ref="A35:D35"/>
    <mergeCell ref="A36:D36"/>
    <mergeCell ref="A37:D37"/>
    <mergeCell ref="A47:D47"/>
    <mergeCell ref="A44:D44"/>
    <mergeCell ref="A45:D45"/>
    <mergeCell ref="A40:D40"/>
    <mergeCell ref="A41:D41"/>
    <mergeCell ref="A42:D42"/>
    <mergeCell ref="A43:D43"/>
    <mergeCell ref="F49:G49"/>
    <mergeCell ref="C50:D50"/>
    <mergeCell ref="F50:G50"/>
    <mergeCell ref="F52:G52"/>
    <mergeCell ref="C53:D53"/>
    <mergeCell ref="F53:G53"/>
  </mergeCells>
  <pageMargins left="0.86614173228346458" right="0.19685039370078741" top="0.98425196850393704" bottom="0.98425196850393704" header="0.51181102362204722" footer="0.51181102362204722"/>
  <pageSetup paperSize="9" scale="67" firstPageNumber="0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T104"/>
  <sheetViews>
    <sheetView topLeftCell="A64" workbookViewId="0">
      <selection activeCell="S12" sqref="S12"/>
    </sheetView>
  </sheetViews>
  <sheetFormatPr defaultRowHeight="12" x14ac:dyDescent="0.2"/>
  <cols>
    <col min="1" max="1" width="18.7109375" style="184" customWidth="1"/>
    <col min="2" max="2" width="6.5703125" style="228" hidden="1" customWidth="1"/>
    <col min="3" max="3" width="9.140625" style="221" hidden="1" customWidth="1"/>
    <col min="4" max="4" width="5.5703125" style="228" hidden="1" customWidth="1"/>
    <col min="5" max="5" width="9.140625" style="184" hidden="1" customWidth="1"/>
    <col min="6" max="6" width="7.28515625" style="184" customWidth="1"/>
    <col min="7" max="7" width="9.140625" style="228" hidden="1" customWidth="1"/>
    <col min="8" max="8" width="0.42578125" style="228" hidden="1" customWidth="1"/>
    <col min="9" max="9" width="9.140625" style="228" hidden="1" customWidth="1"/>
    <col min="10" max="16" width="9.140625" style="184"/>
    <col min="17" max="17" width="11.7109375" style="184" customWidth="1"/>
    <col min="18" max="19" width="9.140625" style="184"/>
    <col min="20" max="20" width="10.7109375" style="184" customWidth="1"/>
    <col min="21" max="16384" width="9.140625" style="184"/>
  </cols>
  <sheetData>
    <row r="1" spans="1:20" x14ac:dyDescent="0.2">
      <c r="A1" s="893" t="s">
        <v>0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  <c r="L1" s="893"/>
      <c r="M1" s="893"/>
      <c r="N1" s="893"/>
      <c r="O1" s="893"/>
      <c r="P1" s="893"/>
      <c r="Q1" s="893"/>
      <c r="R1" s="893"/>
      <c r="S1" s="893"/>
      <c r="T1" s="893"/>
    </row>
    <row r="2" spans="1:20" x14ac:dyDescent="0.2">
      <c r="A2" s="894" t="s">
        <v>516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</row>
    <row r="3" spans="1:20" x14ac:dyDescent="0.2">
      <c r="A3" s="895" t="s">
        <v>517</v>
      </c>
      <c r="B3" s="895"/>
      <c r="C3" s="895"/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  <c r="O3" s="895"/>
      <c r="P3" s="895"/>
      <c r="Q3" s="895"/>
      <c r="R3" s="895"/>
      <c r="S3" s="895"/>
      <c r="T3" s="895"/>
    </row>
    <row r="4" spans="1:20" x14ac:dyDescent="0.2">
      <c r="A4" s="854" t="s">
        <v>1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4"/>
      <c r="O4" s="854"/>
      <c r="P4" s="854"/>
      <c r="Q4" s="854"/>
      <c r="R4" s="854"/>
      <c r="S4" s="854"/>
      <c r="T4" s="854"/>
    </row>
    <row r="5" spans="1:20" x14ac:dyDescent="0.2">
      <c r="A5" s="894" t="s">
        <v>514</v>
      </c>
      <c r="B5" s="894"/>
      <c r="C5" s="894"/>
      <c r="D5" s="894"/>
      <c r="E5" s="894"/>
      <c r="F5" s="894"/>
      <c r="G5" s="894"/>
      <c r="H5" s="894"/>
      <c r="I5" s="894"/>
      <c r="J5" s="894"/>
      <c r="K5" s="894"/>
      <c r="L5" s="894"/>
      <c r="M5" s="894"/>
      <c r="N5" s="894"/>
      <c r="O5" s="894"/>
      <c r="P5" s="894"/>
      <c r="Q5" s="894"/>
      <c r="R5" s="894"/>
      <c r="S5" s="894"/>
      <c r="T5" s="894"/>
    </row>
    <row r="6" spans="1:20" s="185" customFormat="1" x14ac:dyDescent="0.2">
      <c r="B6" s="896" t="s">
        <v>518</v>
      </c>
      <c r="C6" s="896"/>
      <c r="D6" s="896"/>
      <c r="E6" s="896"/>
      <c r="F6" s="896"/>
      <c r="G6" s="896"/>
      <c r="H6" s="896"/>
      <c r="I6" s="896"/>
      <c r="J6" s="896"/>
      <c r="K6" s="186"/>
      <c r="L6" s="186"/>
      <c r="M6" s="894" t="s">
        <v>519</v>
      </c>
      <c r="N6" s="894"/>
      <c r="O6" s="894"/>
      <c r="P6" s="894"/>
      <c r="Q6" s="894"/>
      <c r="R6" s="894"/>
      <c r="S6" s="894"/>
      <c r="T6" s="186"/>
    </row>
    <row r="7" spans="1:20" s="185" customFormat="1" x14ac:dyDescent="0.2">
      <c r="B7" s="897" t="s">
        <v>520</v>
      </c>
      <c r="C7" s="897"/>
      <c r="D7" s="897"/>
      <c r="E7" s="897"/>
      <c r="F7" s="187">
        <v>10</v>
      </c>
      <c r="G7" s="898" t="s">
        <v>521</v>
      </c>
      <c r="H7" s="898"/>
      <c r="I7" s="898"/>
      <c r="J7" s="898"/>
      <c r="K7" s="188">
        <v>5</v>
      </c>
      <c r="M7" s="899" t="s">
        <v>522</v>
      </c>
      <c r="N7" s="900"/>
      <c r="O7" s="900"/>
      <c r="P7" s="900"/>
      <c r="Q7" s="900"/>
      <c r="R7" s="185">
        <v>10</v>
      </c>
    </row>
    <row r="8" spans="1:20" s="185" customFormat="1" x14ac:dyDescent="0.2">
      <c r="B8" s="897" t="s">
        <v>523</v>
      </c>
      <c r="C8" s="897"/>
      <c r="D8" s="897"/>
      <c r="E8" s="897"/>
      <c r="F8" s="189">
        <v>5</v>
      </c>
      <c r="G8" s="898" t="s">
        <v>523</v>
      </c>
      <c r="H8" s="898"/>
      <c r="I8" s="898"/>
      <c r="J8" s="898"/>
      <c r="K8" s="189">
        <v>2</v>
      </c>
      <c r="M8" s="190"/>
      <c r="N8" s="190"/>
    </row>
    <row r="9" spans="1:20" s="185" customFormat="1" x14ac:dyDescent="0.2">
      <c r="B9" s="891" t="s">
        <v>524</v>
      </c>
      <c r="C9" s="891"/>
      <c r="D9" s="891"/>
      <c r="E9" s="891"/>
      <c r="F9" s="189">
        <v>5</v>
      </c>
      <c r="G9" s="892" t="s">
        <v>524</v>
      </c>
      <c r="H9" s="892"/>
      <c r="I9" s="892"/>
      <c r="J9" s="892"/>
      <c r="K9" s="189">
        <v>3</v>
      </c>
      <c r="M9" s="190"/>
      <c r="N9" s="190"/>
    </row>
    <row r="10" spans="1:20" s="191" customFormat="1" x14ac:dyDescent="0.2">
      <c r="A10" s="901" t="s">
        <v>8</v>
      </c>
      <c r="B10" s="902" t="s">
        <v>525</v>
      </c>
      <c r="C10" s="902"/>
      <c r="D10" s="902"/>
      <c r="E10" s="902"/>
      <c r="F10" s="902"/>
      <c r="G10" s="902" t="s">
        <v>526</v>
      </c>
      <c r="H10" s="902"/>
      <c r="I10" s="902"/>
      <c r="J10" s="902"/>
      <c r="K10" s="902"/>
      <c r="L10" s="902" t="s">
        <v>981</v>
      </c>
      <c r="M10" s="902"/>
      <c r="N10" s="902"/>
      <c r="O10" s="902" t="s">
        <v>982</v>
      </c>
      <c r="P10" s="902"/>
      <c r="Q10" s="902"/>
      <c r="R10" s="902" t="s">
        <v>983</v>
      </c>
      <c r="S10" s="902"/>
      <c r="T10" s="902"/>
    </row>
    <row r="11" spans="1:20" s="191" customFormat="1" x14ac:dyDescent="0.2">
      <c r="A11" s="901"/>
      <c r="B11" s="902" t="s">
        <v>527</v>
      </c>
      <c r="C11" s="901"/>
      <c r="D11" s="902" t="s">
        <v>528</v>
      </c>
      <c r="E11" s="902" t="s">
        <v>529</v>
      </c>
      <c r="F11" s="902" t="s">
        <v>530</v>
      </c>
      <c r="G11" s="902" t="s">
        <v>527</v>
      </c>
      <c r="H11" s="901"/>
      <c r="I11" s="902" t="s">
        <v>528</v>
      </c>
      <c r="J11" s="902" t="s">
        <v>529</v>
      </c>
      <c r="K11" s="902" t="s">
        <v>530</v>
      </c>
      <c r="L11" s="902"/>
      <c r="M11" s="902"/>
      <c r="N11" s="902"/>
      <c r="O11" s="902"/>
      <c r="P11" s="902"/>
      <c r="Q11" s="902"/>
      <c r="R11" s="902"/>
      <c r="S11" s="902"/>
      <c r="T11" s="902"/>
    </row>
    <row r="12" spans="1:20" s="191" customFormat="1" ht="84.75" customHeight="1" x14ac:dyDescent="0.2">
      <c r="A12" s="901"/>
      <c r="B12" s="192" t="s">
        <v>531</v>
      </c>
      <c r="C12" s="192" t="s">
        <v>532</v>
      </c>
      <c r="D12" s="902"/>
      <c r="E12" s="902"/>
      <c r="F12" s="902"/>
      <c r="G12" s="192" t="s">
        <v>531</v>
      </c>
      <c r="H12" s="192" t="s">
        <v>532</v>
      </c>
      <c r="I12" s="902"/>
      <c r="J12" s="902"/>
      <c r="K12" s="902"/>
      <c r="L12" s="193" t="s">
        <v>12</v>
      </c>
      <c r="M12" s="193" t="s">
        <v>13</v>
      </c>
      <c r="N12" s="193" t="s">
        <v>487</v>
      </c>
      <c r="O12" s="193" t="s">
        <v>12</v>
      </c>
      <c r="P12" s="193" t="s">
        <v>13</v>
      </c>
      <c r="Q12" s="193" t="s">
        <v>487</v>
      </c>
      <c r="R12" s="193" t="s">
        <v>12</v>
      </c>
      <c r="S12" s="193" t="s">
        <v>13</v>
      </c>
      <c r="T12" s="193" t="s">
        <v>487</v>
      </c>
    </row>
    <row r="13" spans="1:20" s="191" customFormat="1" ht="12.75" x14ac:dyDescent="0.2">
      <c r="A13" s="194" t="s">
        <v>533</v>
      </c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6"/>
      <c r="M13" s="196"/>
      <c r="N13" s="196"/>
      <c r="O13" s="197"/>
      <c r="P13" s="197"/>
      <c r="Q13" s="197"/>
      <c r="R13" s="197"/>
      <c r="S13" s="197"/>
      <c r="T13" s="197"/>
    </row>
    <row r="14" spans="1:20" ht="33.75" customHeight="1" x14ac:dyDescent="0.25">
      <c r="A14" s="198" t="s">
        <v>534</v>
      </c>
      <c r="B14" s="199">
        <v>1</v>
      </c>
      <c r="C14" s="199">
        <f>B14*F7</f>
        <v>10</v>
      </c>
      <c r="D14" s="199">
        <v>2</v>
      </c>
      <c r="E14" s="200">
        <v>0</v>
      </c>
      <c r="F14" s="200">
        <v>3</v>
      </c>
      <c r="G14" s="199">
        <v>1</v>
      </c>
      <c r="H14" s="199">
        <f>G14*K7</f>
        <v>5</v>
      </c>
      <c r="I14" s="199">
        <v>2</v>
      </c>
      <c r="J14" s="200">
        <v>5</v>
      </c>
      <c r="K14" s="200">
        <v>2</v>
      </c>
      <c r="L14" s="201">
        <f t="shared" ref="L14:L52" si="0">(C14-E14+F14)+(H14-J14+K14)</f>
        <v>15</v>
      </c>
      <c r="M14" s="202">
        <v>1500</v>
      </c>
      <c r="N14" s="203">
        <f t="shared" ref="N14:N52" si="1">L14*M14</f>
        <v>22500</v>
      </c>
      <c r="O14" s="204">
        <v>15</v>
      </c>
      <c r="P14" s="205">
        <v>1500</v>
      </c>
      <c r="Q14" s="205">
        <v>22500</v>
      </c>
      <c r="R14" s="204">
        <v>15</v>
      </c>
      <c r="S14" s="205">
        <v>1500</v>
      </c>
      <c r="T14" s="205">
        <v>22500</v>
      </c>
    </row>
    <row r="15" spans="1:20" ht="31.5" customHeight="1" x14ac:dyDescent="0.25">
      <c r="A15" s="198" t="s">
        <v>535</v>
      </c>
      <c r="B15" s="199">
        <v>1</v>
      </c>
      <c r="C15" s="199">
        <f>B15*F7</f>
        <v>10</v>
      </c>
      <c r="D15" s="199">
        <v>2</v>
      </c>
      <c r="E15" s="200">
        <v>0</v>
      </c>
      <c r="F15" s="200">
        <v>3</v>
      </c>
      <c r="G15" s="199">
        <v>2</v>
      </c>
      <c r="H15" s="199">
        <f>G15*K7</f>
        <v>10</v>
      </c>
      <c r="I15" s="199">
        <v>2</v>
      </c>
      <c r="J15" s="200">
        <v>9</v>
      </c>
      <c r="K15" s="200">
        <v>0</v>
      </c>
      <c r="L15" s="201">
        <f t="shared" si="0"/>
        <v>14</v>
      </c>
      <c r="M15" s="202">
        <v>1500</v>
      </c>
      <c r="N15" s="203">
        <f t="shared" si="1"/>
        <v>21000</v>
      </c>
      <c r="O15" s="204">
        <v>14</v>
      </c>
      <c r="P15" s="205">
        <v>1500</v>
      </c>
      <c r="Q15" s="205">
        <v>21000</v>
      </c>
      <c r="R15" s="204">
        <v>14</v>
      </c>
      <c r="S15" s="205">
        <v>1500</v>
      </c>
      <c r="T15" s="205">
        <v>21000</v>
      </c>
    </row>
    <row r="16" spans="1:20" ht="25.5" customHeight="1" x14ac:dyDescent="0.25">
      <c r="A16" s="198" t="s">
        <v>536</v>
      </c>
      <c r="B16" s="199">
        <v>4</v>
      </c>
      <c r="C16" s="199">
        <f>B16*F9</f>
        <v>20</v>
      </c>
      <c r="D16" s="199">
        <v>2</v>
      </c>
      <c r="E16" s="200">
        <v>0</v>
      </c>
      <c r="F16" s="200">
        <v>4</v>
      </c>
      <c r="G16" s="199">
        <v>4</v>
      </c>
      <c r="H16" s="199">
        <f>G16*K9</f>
        <v>12</v>
      </c>
      <c r="I16" s="199">
        <v>2</v>
      </c>
      <c r="J16" s="200">
        <v>12</v>
      </c>
      <c r="K16" s="200">
        <v>11</v>
      </c>
      <c r="L16" s="201">
        <f t="shared" si="0"/>
        <v>35</v>
      </c>
      <c r="M16" s="202">
        <v>670</v>
      </c>
      <c r="N16" s="203">
        <f t="shared" si="1"/>
        <v>23450</v>
      </c>
      <c r="O16" s="204">
        <v>35</v>
      </c>
      <c r="P16" s="205">
        <v>670</v>
      </c>
      <c r="Q16" s="205">
        <v>23450</v>
      </c>
      <c r="R16" s="204">
        <v>15</v>
      </c>
      <c r="S16" s="205">
        <v>670</v>
      </c>
      <c r="T16" s="205">
        <v>23450</v>
      </c>
    </row>
    <row r="17" spans="1:20" ht="35.25" customHeight="1" x14ac:dyDescent="0.25">
      <c r="A17" s="198" t="s">
        <v>537</v>
      </c>
      <c r="B17" s="199">
        <v>2</v>
      </c>
      <c r="C17" s="199">
        <f>B17*F9</f>
        <v>10</v>
      </c>
      <c r="D17" s="199">
        <v>1</v>
      </c>
      <c r="E17" s="200">
        <v>10</v>
      </c>
      <c r="F17" s="200">
        <v>10</v>
      </c>
      <c r="G17" s="199">
        <v>2</v>
      </c>
      <c r="H17" s="199">
        <f>G17*K9</f>
        <v>6</v>
      </c>
      <c r="I17" s="199">
        <v>1</v>
      </c>
      <c r="J17" s="200">
        <v>6</v>
      </c>
      <c r="K17" s="200">
        <v>6</v>
      </c>
      <c r="L17" s="201">
        <f t="shared" si="0"/>
        <v>16</v>
      </c>
      <c r="M17" s="202">
        <v>500</v>
      </c>
      <c r="N17" s="203">
        <f t="shared" si="1"/>
        <v>8000</v>
      </c>
      <c r="O17" s="204">
        <v>16</v>
      </c>
      <c r="P17" s="205">
        <v>500</v>
      </c>
      <c r="Q17" s="205">
        <v>8000</v>
      </c>
      <c r="R17" s="204">
        <v>16</v>
      </c>
      <c r="S17" s="205">
        <v>500</v>
      </c>
      <c r="T17" s="205">
        <v>8000</v>
      </c>
    </row>
    <row r="18" spans="1:20" ht="47.25" customHeight="1" x14ac:dyDescent="0.25">
      <c r="A18" s="198" t="s">
        <v>538</v>
      </c>
      <c r="B18" s="199">
        <v>2</v>
      </c>
      <c r="C18" s="199">
        <f>B18*F7</f>
        <v>20</v>
      </c>
      <c r="D18" s="199">
        <v>1</v>
      </c>
      <c r="E18" s="200">
        <v>20</v>
      </c>
      <c r="F18" s="200">
        <v>6</v>
      </c>
      <c r="G18" s="199">
        <v>2</v>
      </c>
      <c r="H18" s="199">
        <f>G18*K7</f>
        <v>10</v>
      </c>
      <c r="I18" s="199">
        <v>1</v>
      </c>
      <c r="J18" s="200">
        <v>10</v>
      </c>
      <c r="K18" s="200">
        <v>5</v>
      </c>
      <c r="L18" s="201">
        <f t="shared" si="0"/>
        <v>11</v>
      </c>
      <c r="M18" s="202">
        <v>730</v>
      </c>
      <c r="N18" s="203">
        <f t="shared" si="1"/>
        <v>8030</v>
      </c>
      <c r="O18" s="204">
        <v>11</v>
      </c>
      <c r="P18" s="205">
        <v>730</v>
      </c>
      <c r="Q18" s="205">
        <v>8030</v>
      </c>
      <c r="R18" s="204">
        <v>11</v>
      </c>
      <c r="S18" s="205">
        <v>730</v>
      </c>
      <c r="T18" s="205">
        <v>8030</v>
      </c>
    </row>
    <row r="19" spans="1:20" ht="36.75" customHeight="1" x14ac:dyDescent="0.25">
      <c r="A19" s="198" t="s">
        <v>539</v>
      </c>
      <c r="B19" s="199">
        <v>1</v>
      </c>
      <c r="C19" s="199">
        <f>B19*F8</f>
        <v>5</v>
      </c>
      <c r="D19" s="199">
        <v>2</v>
      </c>
      <c r="E19" s="200"/>
      <c r="F19" s="200">
        <v>5</v>
      </c>
      <c r="G19" s="199">
        <v>0</v>
      </c>
      <c r="H19" s="199">
        <f>G19*K8</f>
        <v>0</v>
      </c>
      <c r="I19" s="199">
        <v>0</v>
      </c>
      <c r="J19" s="200"/>
      <c r="K19" s="200"/>
      <c r="L19" s="201">
        <f t="shared" si="0"/>
        <v>10</v>
      </c>
      <c r="M19" s="202">
        <v>800</v>
      </c>
      <c r="N19" s="203">
        <f t="shared" si="1"/>
        <v>8000</v>
      </c>
      <c r="O19" s="204">
        <v>10</v>
      </c>
      <c r="P19" s="205">
        <v>800</v>
      </c>
      <c r="Q19" s="205">
        <v>8000</v>
      </c>
      <c r="R19" s="204">
        <v>10</v>
      </c>
      <c r="S19" s="205">
        <v>800</v>
      </c>
      <c r="T19" s="205">
        <v>8000</v>
      </c>
    </row>
    <row r="20" spans="1:20" ht="39.75" customHeight="1" x14ac:dyDescent="0.25">
      <c r="A20" s="198" t="s">
        <v>540</v>
      </c>
      <c r="B20" s="199">
        <v>1</v>
      </c>
      <c r="C20" s="199">
        <f>B20*F9</f>
        <v>5</v>
      </c>
      <c r="D20" s="199">
        <v>2</v>
      </c>
      <c r="E20" s="200">
        <v>5</v>
      </c>
      <c r="F20" s="200">
        <v>5</v>
      </c>
      <c r="G20" s="199">
        <v>0</v>
      </c>
      <c r="H20" s="199">
        <f>G20*K9</f>
        <v>0</v>
      </c>
      <c r="I20" s="199">
        <v>0</v>
      </c>
      <c r="J20" s="200"/>
      <c r="K20" s="200"/>
      <c r="L20" s="201">
        <f t="shared" si="0"/>
        <v>5</v>
      </c>
      <c r="M20" s="202">
        <v>800</v>
      </c>
      <c r="N20" s="203">
        <f t="shared" si="1"/>
        <v>4000</v>
      </c>
      <c r="O20" s="204">
        <v>5</v>
      </c>
      <c r="P20" s="205">
        <v>800</v>
      </c>
      <c r="Q20" s="205">
        <v>4000</v>
      </c>
      <c r="R20" s="204">
        <v>5</v>
      </c>
      <c r="S20" s="205">
        <v>800</v>
      </c>
      <c r="T20" s="205">
        <v>4000</v>
      </c>
    </row>
    <row r="21" spans="1:20" ht="34.5" customHeight="1" x14ac:dyDescent="0.25">
      <c r="A21" s="198" t="s">
        <v>541</v>
      </c>
      <c r="B21" s="199">
        <v>1</v>
      </c>
      <c r="C21" s="199">
        <f>B21*F8</f>
        <v>5</v>
      </c>
      <c r="D21" s="199">
        <v>2</v>
      </c>
      <c r="E21" s="200">
        <v>0</v>
      </c>
      <c r="F21" s="200">
        <v>0</v>
      </c>
      <c r="G21" s="199">
        <v>1</v>
      </c>
      <c r="H21" s="199">
        <f>G21*K8</f>
        <v>2</v>
      </c>
      <c r="I21" s="199">
        <v>1</v>
      </c>
      <c r="J21" s="200">
        <v>2</v>
      </c>
      <c r="K21" s="200">
        <v>0</v>
      </c>
      <c r="L21" s="201">
        <f t="shared" si="0"/>
        <v>5</v>
      </c>
      <c r="M21" s="202">
        <v>2100</v>
      </c>
      <c r="N21" s="203">
        <f t="shared" si="1"/>
        <v>10500</v>
      </c>
      <c r="O21" s="204">
        <v>5</v>
      </c>
      <c r="P21" s="205">
        <v>2100</v>
      </c>
      <c r="Q21" s="205">
        <f>O21*P21</f>
        <v>10500</v>
      </c>
      <c r="R21" s="204">
        <v>5</v>
      </c>
      <c r="S21" s="205">
        <v>2100</v>
      </c>
      <c r="T21" s="205">
        <f>R21*S21</f>
        <v>10500</v>
      </c>
    </row>
    <row r="22" spans="1:20" ht="39" customHeight="1" x14ac:dyDescent="0.25">
      <c r="A22" s="198" t="s">
        <v>542</v>
      </c>
      <c r="B22" s="199">
        <v>2</v>
      </c>
      <c r="C22" s="199">
        <f>B22*F8</f>
        <v>10</v>
      </c>
      <c r="D22" s="199">
        <v>1</v>
      </c>
      <c r="E22" s="200">
        <v>10</v>
      </c>
      <c r="F22" s="200">
        <v>10</v>
      </c>
      <c r="G22" s="199">
        <v>0</v>
      </c>
      <c r="H22" s="199">
        <f>G22*K8</f>
        <v>0</v>
      </c>
      <c r="I22" s="199">
        <v>0</v>
      </c>
      <c r="J22" s="200"/>
      <c r="K22" s="200"/>
      <c r="L22" s="201">
        <f t="shared" si="0"/>
        <v>10</v>
      </c>
      <c r="M22" s="202">
        <v>500</v>
      </c>
      <c r="N22" s="203">
        <f t="shared" si="1"/>
        <v>5000</v>
      </c>
      <c r="O22" s="204">
        <v>10</v>
      </c>
      <c r="P22" s="205">
        <v>500</v>
      </c>
      <c r="Q22" s="205">
        <v>5000</v>
      </c>
      <c r="R22" s="204">
        <v>10</v>
      </c>
      <c r="S22" s="205">
        <v>500</v>
      </c>
      <c r="T22" s="205">
        <v>5000</v>
      </c>
    </row>
    <row r="23" spans="1:20" ht="33.75" customHeight="1" x14ac:dyDescent="0.25">
      <c r="A23" s="198" t="s">
        <v>543</v>
      </c>
      <c r="B23" s="199">
        <v>1</v>
      </c>
      <c r="C23" s="199">
        <f>B23*F7</f>
        <v>10</v>
      </c>
      <c r="D23" s="199">
        <v>2</v>
      </c>
      <c r="E23" s="200">
        <v>10</v>
      </c>
      <c r="F23" s="200">
        <v>10</v>
      </c>
      <c r="G23" s="199">
        <v>1</v>
      </c>
      <c r="H23" s="199">
        <f>G23*K7</f>
        <v>5</v>
      </c>
      <c r="I23" s="199">
        <v>1</v>
      </c>
      <c r="J23" s="200">
        <v>5</v>
      </c>
      <c r="K23" s="200">
        <v>4</v>
      </c>
      <c r="L23" s="201">
        <f t="shared" si="0"/>
        <v>14</v>
      </c>
      <c r="M23" s="202">
        <v>550</v>
      </c>
      <c r="N23" s="203">
        <f t="shared" si="1"/>
        <v>7700</v>
      </c>
      <c r="O23" s="204">
        <v>14</v>
      </c>
      <c r="P23" s="205">
        <v>550</v>
      </c>
      <c r="Q23" s="205">
        <v>7700</v>
      </c>
      <c r="R23" s="204">
        <v>14</v>
      </c>
      <c r="S23" s="205">
        <v>550</v>
      </c>
      <c r="T23" s="205">
        <v>7700</v>
      </c>
    </row>
    <row r="24" spans="1:20" ht="31.5" customHeight="1" x14ac:dyDescent="0.25">
      <c r="A24" s="198" t="s">
        <v>544</v>
      </c>
      <c r="B24" s="199">
        <v>1</v>
      </c>
      <c r="C24" s="199">
        <f>B24*F8</f>
        <v>5</v>
      </c>
      <c r="D24" s="199">
        <v>2</v>
      </c>
      <c r="E24" s="200">
        <v>0</v>
      </c>
      <c r="F24" s="200">
        <v>0</v>
      </c>
      <c r="G24" s="199">
        <v>1</v>
      </c>
      <c r="H24" s="199">
        <f>G24*K8</f>
        <v>2</v>
      </c>
      <c r="I24" s="199">
        <v>1</v>
      </c>
      <c r="J24" s="200">
        <v>2</v>
      </c>
      <c r="K24" s="200">
        <v>0</v>
      </c>
      <c r="L24" s="201">
        <f t="shared" si="0"/>
        <v>5</v>
      </c>
      <c r="M24" s="202">
        <v>2000</v>
      </c>
      <c r="N24" s="203">
        <f t="shared" si="1"/>
        <v>10000</v>
      </c>
      <c r="O24" s="204">
        <v>5</v>
      </c>
      <c r="P24" s="205">
        <v>2000</v>
      </c>
      <c r="Q24" s="205">
        <v>10000</v>
      </c>
      <c r="R24" s="204">
        <v>5</v>
      </c>
      <c r="S24" s="205">
        <v>2000</v>
      </c>
      <c r="T24" s="205">
        <v>10000</v>
      </c>
    </row>
    <row r="25" spans="1:20" ht="22.5" customHeight="1" x14ac:dyDescent="0.25">
      <c r="A25" s="198" t="s">
        <v>545</v>
      </c>
      <c r="B25" s="199">
        <v>2</v>
      </c>
      <c r="C25" s="199">
        <f>B25*F9</f>
        <v>10</v>
      </c>
      <c r="D25" s="199">
        <v>2</v>
      </c>
      <c r="E25" s="200">
        <v>10</v>
      </c>
      <c r="F25" s="200">
        <v>10</v>
      </c>
      <c r="G25" s="199">
        <v>2</v>
      </c>
      <c r="H25" s="199">
        <f>G25*K9</f>
        <v>6</v>
      </c>
      <c r="I25" s="199">
        <v>2</v>
      </c>
      <c r="J25" s="200">
        <v>6</v>
      </c>
      <c r="K25" s="200">
        <v>6</v>
      </c>
      <c r="L25" s="201">
        <f t="shared" si="0"/>
        <v>16</v>
      </c>
      <c r="M25" s="202">
        <v>850</v>
      </c>
      <c r="N25" s="203">
        <f t="shared" si="1"/>
        <v>13600</v>
      </c>
      <c r="O25" s="204">
        <v>16</v>
      </c>
      <c r="P25" s="205">
        <v>850</v>
      </c>
      <c r="Q25" s="205">
        <v>13600</v>
      </c>
      <c r="R25" s="204">
        <v>16</v>
      </c>
      <c r="S25" s="205">
        <v>850</v>
      </c>
      <c r="T25" s="205">
        <v>13600</v>
      </c>
    </row>
    <row r="26" spans="1:20" ht="18" customHeight="1" x14ac:dyDescent="0.25">
      <c r="A26" s="198" t="s">
        <v>546</v>
      </c>
      <c r="B26" s="199">
        <v>1</v>
      </c>
      <c r="C26" s="199">
        <f>B26*F9</f>
        <v>5</v>
      </c>
      <c r="D26" s="199">
        <v>2</v>
      </c>
      <c r="E26" s="200">
        <v>5</v>
      </c>
      <c r="F26" s="200">
        <v>5</v>
      </c>
      <c r="G26" s="199">
        <v>1</v>
      </c>
      <c r="H26" s="199">
        <f>G26*K9</f>
        <v>3</v>
      </c>
      <c r="I26" s="199">
        <v>2</v>
      </c>
      <c r="J26" s="200">
        <v>3</v>
      </c>
      <c r="K26" s="200">
        <v>3</v>
      </c>
      <c r="L26" s="201">
        <f t="shared" si="0"/>
        <v>8</v>
      </c>
      <c r="M26" s="202">
        <v>600</v>
      </c>
      <c r="N26" s="203">
        <f t="shared" si="1"/>
        <v>4800</v>
      </c>
      <c r="O26" s="204">
        <v>8</v>
      </c>
      <c r="P26" s="205">
        <v>600</v>
      </c>
      <c r="Q26" s="205">
        <v>4800</v>
      </c>
      <c r="R26" s="204">
        <v>8</v>
      </c>
      <c r="S26" s="205">
        <v>600</v>
      </c>
      <c r="T26" s="205">
        <v>4800</v>
      </c>
    </row>
    <row r="27" spans="1:20" ht="33" customHeight="1" x14ac:dyDescent="0.25">
      <c r="A27" s="198" t="s">
        <v>547</v>
      </c>
      <c r="B27" s="199">
        <v>1</v>
      </c>
      <c r="C27" s="199">
        <f>B27*F8</f>
        <v>5</v>
      </c>
      <c r="D27" s="199">
        <v>2</v>
      </c>
      <c r="E27" s="200">
        <v>5</v>
      </c>
      <c r="F27" s="200">
        <v>3</v>
      </c>
      <c r="G27" s="199">
        <v>2</v>
      </c>
      <c r="H27" s="199">
        <f>G27*K8</f>
        <v>4</v>
      </c>
      <c r="I27" s="199">
        <v>2</v>
      </c>
      <c r="J27" s="200">
        <v>4</v>
      </c>
      <c r="K27" s="200">
        <v>4</v>
      </c>
      <c r="L27" s="201">
        <f t="shared" si="0"/>
        <v>7</v>
      </c>
      <c r="M27" s="202">
        <v>500</v>
      </c>
      <c r="N27" s="203">
        <f t="shared" si="1"/>
        <v>3500</v>
      </c>
      <c r="O27" s="204">
        <v>7</v>
      </c>
      <c r="P27" s="205">
        <v>500</v>
      </c>
      <c r="Q27" s="205">
        <v>3500</v>
      </c>
      <c r="R27" s="204">
        <v>7</v>
      </c>
      <c r="S27" s="205">
        <v>500</v>
      </c>
      <c r="T27" s="205">
        <v>3500</v>
      </c>
    </row>
    <row r="28" spans="1:20" ht="26.25" customHeight="1" x14ac:dyDescent="0.25">
      <c r="A28" s="198" t="s">
        <v>548</v>
      </c>
      <c r="B28" s="199">
        <v>2</v>
      </c>
      <c r="C28" s="199">
        <f>B28*F8</f>
        <v>10</v>
      </c>
      <c r="D28" s="199">
        <v>1</v>
      </c>
      <c r="E28" s="200">
        <v>10</v>
      </c>
      <c r="F28" s="200">
        <v>0</v>
      </c>
      <c r="G28" s="199">
        <v>2</v>
      </c>
      <c r="H28" s="199">
        <f>G28*K8</f>
        <v>4</v>
      </c>
      <c r="I28" s="199">
        <v>1</v>
      </c>
      <c r="J28" s="200">
        <v>4</v>
      </c>
      <c r="K28" s="200">
        <v>0</v>
      </c>
      <c r="L28" s="201">
        <f t="shared" si="0"/>
        <v>0</v>
      </c>
      <c r="M28" s="202">
        <v>400</v>
      </c>
      <c r="N28" s="203">
        <f t="shared" si="1"/>
        <v>0</v>
      </c>
      <c r="O28" s="204">
        <v>0</v>
      </c>
      <c r="P28" s="205">
        <v>400</v>
      </c>
      <c r="Q28" s="205">
        <v>0</v>
      </c>
      <c r="R28" s="204">
        <v>0</v>
      </c>
      <c r="S28" s="205">
        <v>400</v>
      </c>
      <c r="T28" s="205">
        <v>0</v>
      </c>
    </row>
    <row r="29" spans="1:20" ht="21" customHeight="1" x14ac:dyDescent="0.25">
      <c r="A29" s="198" t="s">
        <v>549</v>
      </c>
      <c r="B29" s="199">
        <v>1</v>
      </c>
      <c r="C29" s="199">
        <f>B29*F7</f>
        <v>10</v>
      </c>
      <c r="D29" s="199">
        <v>1</v>
      </c>
      <c r="E29" s="200">
        <v>10</v>
      </c>
      <c r="F29" s="200">
        <v>10</v>
      </c>
      <c r="G29" s="199">
        <v>1</v>
      </c>
      <c r="H29" s="199">
        <f>G29*K7</f>
        <v>5</v>
      </c>
      <c r="I29" s="199">
        <v>1</v>
      </c>
      <c r="J29" s="200">
        <v>5</v>
      </c>
      <c r="K29" s="200">
        <v>5</v>
      </c>
      <c r="L29" s="201">
        <f t="shared" si="0"/>
        <v>15</v>
      </c>
      <c r="M29" s="202">
        <v>400</v>
      </c>
      <c r="N29" s="203">
        <f t="shared" si="1"/>
        <v>6000</v>
      </c>
      <c r="O29" s="204">
        <v>15</v>
      </c>
      <c r="P29" s="205">
        <v>400</v>
      </c>
      <c r="Q29" s="205">
        <v>6000</v>
      </c>
      <c r="R29" s="204">
        <v>15</v>
      </c>
      <c r="S29" s="205">
        <v>400</v>
      </c>
      <c r="T29" s="205">
        <v>6000</v>
      </c>
    </row>
    <row r="30" spans="1:20" ht="35.25" customHeight="1" x14ac:dyDescent="0.25">
      <c r="A30" s="198" t="s">
        <v>550</v>
      </c>
      <c r="B30" s="199">
        <v>1</v>
      </c>
      <c r="C30" s="199">
        <f>B30*F7</f>
        <v>10</v>
      </c>
      <c r="D30" s="199">
        <v>2</v>
      </c>
      <c r="E30" s="200">
        <v>10</v>
      </c>
      <c r="F30" s="200">
        <v>10</v>
      </c>
      <c r="G30" s="199">
        <v>0</v>
      </c>
      <c r="H30" s="199">
        <f>G30*K7</f>
        <v>0</v>
      </c>
      <c r="I30" s="199">
        <v>0</v>
      </c>
      <c r="J30" s="200"/>
      <c r="K30" s="200"/>
      <c r="L30" s="201">
        <f t="shared" si="0"/>
        <v>10</v>
      </c>
      <c r="M30" s="202">
        <v>300</v>
      </c>
      <c r="N30" s="203">
        <f t="shared" si="1"/>
        <v>3000</v>
      </c>
      <c r="O30" s="204">
        <v>10</v>
      </c>
      <c r="P30" s="205">
        <v>300</v>
      </c>
      <c r="Q30" s="205">
        <v>3000</v>
      </c>
      <c r="R30" s="204">
        <v>10</v>
      </c>
      <c r="S30" s="205">
        <v>300</v>
      </c>
      <c r="T30" s="205">
        <v>3000</v>
      </c>
    </row>
    <row r="31" spans="1:20" ht="12.75" customHeight="1" x14ac:dyDescent="0.25">
      <c r="A31" s="198" t="s">
        <v>551</v>
      </c>
      <c r="B31" s="199">
        <v>2</v>
      </c>
      <c r="C31" s="199">
        <f>B31*F7</f>
        <v>20</v>
      </c>
      <c r="D31" s="199">
        <v>1</v>
      </c>
      <c r="E31" s="200">
        <v>20</v>
      </c>
      <c r="F31" s="200">
        <v>20</v>
      </c>
      <c r="G31" s="199">
        <v>3</v>
      </c>
      <c r="H31" s="199">
        <f>G31*K7</f>
        <v>15</v>
      </c>
      <c r="I31" s="199">
        <v>1</v>
      </c>
      <c r="J31" s="200">
        <v>15</v>
      </c>
      <c r="K31" s="200">
        <v>15</v>
      </c>
      <c r="L31" s="201">
        <f t="shared" si="0"/>
        <v>35</v>
      </c>
      <c r="M31" s="202">
        <v>350</v>
      </c>
      <c r="N31" s="203">
        <f t="shared" si="1"/>
        <v>12250</v>
      </c>
      <c r="O31" s="204">
        <v>35</v>
      </c>
      <c r="P31" s="205">
        <v>350</v>
      </c>
      <c r="Q31" s="205">
        <v>12250</v>
      </c>
      <c r="R31" s="204">
        <v>35</v>
      </c>
      <c r="S31" s="205">
        <v>350</v>
      </c>
      <c r="T31" s="205">
        <v>12250</v>
      </c>
    </row>
    <row r="32" spans="1:20" ht="15" x14ac:dyDescent="0.25">
      <c r="A32" s="198" t="s">
        <v>552</v>
      </c>
      <c r="B32" s="199">
        <v>4</v>
      </c>
      <c r="C32" s="199">
        <f>B32*F7</f>
        <v>40</v>
      </c>
      <c r="D32" s="199">
        <v>1</v>
      </c>
      <c r="E32" s="200">
        <v>40</v>
      </c>
      <c r="F32" s="200">
        <v>20</v>
      </c>
      <c r="G32" s="199">
        <v>4</v>
      </c>
      <c r="H32" s="199">
        <f>G32*K7</f>
        <v>20</v>
      </c>
      <c r="I32" s="199">
        <v>1</v>
      </c>
      <c r="J32" s="200">
        <v>20</v>
      </c>
      <c r="K32" s="200">
        <v>20</v>
      </c>
      <c r="L32" s="201">
        <f t="shared" si="0"/>
        <v>40</v>
      </c>
      <c r="M32" s="202">
        <v>200</v>
      </c>
      <c r="N32" s="203">
        <f t="shared" si="1"/>
        <v>8000</v>
      </c>
      <c r="O32" s="204">
        <v>40</v>
      </c>
      <c r="P32" s="205">
        <v>200</v>
      </c>
      <c r="Q32" s="205">
        <v>8000</v>
      </c>
      <c r="R32" s="204">
        <v>40</v>
      </c>
      <c r="S32" s="205">
        <v>200</v>
      </c>
      <c r="T32" s="205">
        <v>8000</v>
      </c>
    </row>
    <row r="33" spans="1:20" ht="15" x14ac:dyDescent="0.25">
      <c r="A33" s="198" t="s">
        <v>553</v>
      </c>
      <c r="B33" s="199">
        <v>3</v>
      </c>
      <c r="C33" s="199">
        <f>B33*F7</f>
        <v>30</v>
      </c>
      <c r="D33" s="199">
        <v>1</v>
      </c>
      <c r="E33" s="200">
        <v>30</v>
      </c>
      <c r="F33" s="200">
        <v>0</v>
      </c>
      <c r="G33" s="199">
        <v>3</v>
      </c>
      <c r="H33" s="199">
        <f>G33*K7</f>
        <v>15</v>
      </c>
      <c r="I33" s="199">
        <v>1</v>
      </c>
      <c r="J33" s="200">
        <v>15</v>
      </c>
      <c r="K33" s="200">
        <v>0</v>
      </c>
      <c r="L33" s="201">
        <f t="shared" si="0"/>
        <v>0</v>
      </c>
      <c r="M33" s="202">
        <v>200</v>
      </c>
      <c r="N33" s="203">
        <f t="shared" si="1"/>
        <v>0</v>
      </c>
      <c r="O33" s="204">
        <v>0</v>
      </c>
      <c r="P33" s="205">
        <v>200</v>
      </c>
      <c r="Q33" s="205">
        <v>0</v>
      </c>
      <c r="R33" s="204">
        <v>0</v>
      </c>
      <c r="S33" s="205">
        <v>200</v>
      </c>
      <c r="T33" s="205">
        <v>0</v>
      </c>
    </row>
    <row r="34" spans="1:20" ht="21.75" customHeight="1" x14ac:dyDescent="0.25">
      <c r="A34" s="198" t="s">
        <v>554</v>
      </c>
      <c r="B34" s="199">
        <v>2</v>
      </c>
      <c r="C34" s="199">
        <f>B34*F7</f>
        <v>20</v>
      </c>
      <c r="D34" s="199">
        <v>1</v>
      </c>
      <c r="E34" s="200">
        <v>20</v>
      </c>
      <c r="F34" s="200">
        <v>0</v>
      </c>
      <c r="G34" s="199">
        <v>2</v>
      </c>
      <c r="H34" s="199">
        <f>G34*K7</f>
        <v>10</v>
      </c>
      <c r="I34" s="199">
        <v>1</v>
      </c>
      <c r="J34" s="200">
        <v>10</v>
      </c>
      <c r="K34" s="200">
        <v>0</v>
      </c>
      <c r="L34" s="201">
        <f t="shared" si="0"/>
        <v>0</v>
      </c>
      <c r="M34" s="202">
        <v>120</v>
      </c>
      <c r="N34" s="203">
        <f t="shared" si="1"/>
        <v>0</v>
      </c>
      <c r="O34" s="204">
        <v>0</v>
      </c>
      <c r="P34" s="205">
        <v>120</v>
      </c>
      <c r="Q34" s="205">
        <v>0</v>
      </c>
      <c r="R34" s="204">
        <v>0</v>
      </c>
      <c r="S34" s="205">
        <v>120</v>
      </c>
      <c r="T34" s="205">
        <v>0</v>
      </c>
    </row>
    <row r="35" spans="1:20" ht="23.25" customHeight="1" x14ac:dyDescent="0.25">
      <c r="A35" s="198" t="s">
        <v>555</v>
      </c>
      <c r="B35" s="199">
        <v>10</v>
      </c>
      <c r="C35" s="199">
        <f>B35*F9</f>
        <v>50</v>
      </c>
      <c r="D35" s="199">
        <v>1</v>
      </c>
      <c r="E35" s="200">
        <v>50</v>
      </c>
      <c r="F35" s="200">
        <v>50</v>
      </c>
      <c r="G35" s="199">
        <v>10</v>
      </c>
      <c r="H35" s="199">
        <f>G35*K9</f>
        <v>30</v>
      </c>
      <c r="I35" s="199">
        <v>1</v>
      </c>
      <c r="J35" s="200">
        <v>30</v>
      </c>
      <c r="K35" s="200">
        <v>30</v>
      </c>
      <c r="L35" s="201">
        <f t="shared" si="0"/>
        <v>80</v>
      </c>
      <c r="M35" s="202">
        <v>84</v>
      </c>
      <c r="N35" s="203">
        <f t="shared" si="1"/>
        <v>6720</v>
      </c>
      <c r="O35" s="204">
        <v>80</v>
      </c>
      <c r="P35" s="205">
        <v>84</v>
      </c>
      <c r="Q35" s="205">
        <v>6720</v>
      </c>
      <c r="R35" s="204">
        <v>80</v>
      </c>
      <c r="S35" s="205">
        <v>84</v>
      </c>
      <c r="T35" s="205">
        <v>6720</v>
      </c>
    </row>
    <row r="36" spans="1:20" ht="21" customHeight="1" x14ac:dyDescent="0.25">
      <c r="A36" s="198" t="s">
        <v>556</v>
      </c>
      <c r="B36" s="199">
        <v>10</v>
      </c>
      <c r="C36" s="199">
        <f>B36*F8</f>
        <v>50</v>
      </c>
      <c r="D36" s="199">
        <v>1</v>
      </c>
      <c r="E36" s="200">
        <v>40</v>
      </c>
      <c r="F36" s="200">
        <v>40</v>
      </c>
      <c r="G36" s="199">
        <v>10</v>
      </c>
      <c r="H36" s="199">
        <f>G36*K8</f>
        <v>20</v>
      </c>
      <c r="I36" s="199">
        <v>1</v>
      </c>
      <c r="J36" s="200">
        <v>20</v>
      </c>
      <c r="K36" s="200">
        <v>20</v>
      </c>
      <c r="L36" s="201">
        <f t="shared" si="0"/>
        <v>70</v>
      </c>
      <c r="M36" s="202">
        <v>90</v>
      </c>
      <c r="N36" s="203">
        <f t="shared" si="1"/>
        <v>6300</v>
      </c>
      <c r="O36" s="204">
        <v>70</v>
      </c>
      <c r="P36" s="205">
        <v>90</v>
      </c>
      <c r="Q36" s="205">
        <v>6300</v>
      </c>
      <c r="R36" s="204">
        <v>70</v>
      </c>
      <c r="S36" s="205">
        <v>90</v>
      </c>
      <c r="T36" s="205">
        <v>6300</v>
      </c>
    </row>
    <row r="37" spans="1:20" ht="15" x14ac:dyDescent="0.25">
      <c r="A37" s="198" t="s">
        <v>557</v>
      </c>
      <c r="B37" s="199">
        <v>4</v>
      </c>
      <c r="C37" s="199">
        <f>B37*F7</f>
        <v>40</v>
      </c>
      <c r="D37" s="199">
        <v>1</v>
      </c>
      <c r="E37" s="200">
        <v>40</v>
      </c>
      <c r="F37" s="200">
        <v>40</v>
      </c>
      <c r="G37" s="199">
        <v>4</v>
      </c>
      <c r="H37" s="199">
        <f>G37*K7</f>
        <v>20</v>
      </c>
      <c r="I37" s="199">
        <v>1</v>
      </c>
      <c r="J37" s="200">
        <v>20</v>
      </c>
      <c r="K37" s="200">
        <v>20</v>
      </c>
      <c r="L37" s="201">
        <f t="shared" si="0"/>
        <v>60</v>
      </c>
      <c r="M37" s="202">
        <v>110</v>
      </c>
      <c r="N37" s="203">
        <f t="shared" si="1"/>
        <v>6600</v>
      </c>
      <c r="O37" s="204">
        <v>60</v>
      </c>
      <c r="P37" s="205">
        <v>110</v>
      </c>
      <c r="Q37" s="205">
        <v>6600</v>
      </c>
      <c r="R37" s="204">
        <v>60</v>
      </c>
      <c r="S37" s="205">
        <v>110</v>
      </c>
      <c r="T37" s="205">
        <v>6600</v>
      </c>
    </row>
    <row r="38" spans="1:20" ht="15" x14ac:dyDescent="0.25">
      <c r="A38" s="198" t="s">
        <v>558</v>
      </c>
      <c r="B38" s="199">
        <v>4</v>
      </c>
      <c r="C38" s="199">
        <f>B38*F9</f>
        <v>20</v>
      </c>
      <c r="D38" s="199">
        <v>1</v>
      </c>
      <c r="E38" s="200">
        <v>20</v>
      </c>
      <c r="F38" s="200">
        <v>10</v>
      </c>
      <c r="G38" s="199">
        <v>0</v>
      </c>
      <c r="H38" s="199">
        <f>G38*K9</f>
        <v>0</v>
      </c>
      <c r="I38" s="199">
        <v>0</v>
      </c>
      <c r="J38" s="200"/>
      <c r="K38" s="200"/>
      <c r="L38" s="201">
        <f t="shared" si="0"/>
        <v>10</v>
      </c>
      <c r="M38" s="202">
        <v>500</v>
      </c>
      <c r="N38" s="203">
        <f t="shared" si="1"/>
        <v>5000</v>
      </c>
      <c r="O38" s="204">
        <v>10</v>
      </c>
      <c r="P38" s="205">
        <v>500</v>
      </c>
      <c r="Q38" s="205">
        <v>5000</v>
      </c>
      <c r="R38" s="204">
        <v>10</v>
      </c>
      <c r="S38" s="205">
        <v>500</v>
      </c>
      <c r="T38" s="205">
        <v>5000</v>
      </c>
    </row>
    <row r="39" spans="1:20" ht="17.25" customHeight="1" x14ac:dyDescent="0.25">
      <c r="A39" s="198" t="s">
        <v>559</v>
      </c>
      <c r="B39" s="199">
        <v>1</v>
      </c>
      <c r="C39" s="199">
        <f>B39*F9</f>
        <v>5</v>
      </c>
      <c r="D39" s="199">
        <v>1</v>
      </c>
      <c r="E39" s="200">
        <v>5</v>
      </c>
      <c r="F39" s="200">
        <v>5</v>
      </c>
      <c r="G39" s="199">
        <v>2</v>
      </c>
      <c r="H39" s="199">
        <f>G39*K9</f>
        <v>6</v>
      </c>
      <c r="I39" s="199">
        <v>1</v>
      </c>
      <c r="J39" s="200">
        <v>6</v>
      </c>
      <c r="K39" s="200">
        <v>6</v>
      </c>
      <c r="L39" s="201">
        <f t="shared" si="0"/>
        <v>11</v>
      </c>
      <c r="M39" s="202">
        <v>300</v>
      </c>
      <c r="N39" s="203">
        <f t="shared" si="1"/>
        <v>3300</v>
      </c>
      <c r="O39" s="204">
        <v>11</v>
      </c>
      <c r="P39" s="205">
        <v>300</v>
      </c>
      <c r="Q39" s="205">
        <v>3300</v>
      </c>
      <c r="R39" s="204">
        <v>11</v>
      </c>
      <c r="S39" s="205">
        <v>300</v>
      </c>
      <c r="T39" s="205">
        <v>3300</v>
      </c>
    </row>
    <row r="40" spans="1:20" ht="27" customHeight="1" x14ac:dyDescent="0.25">
      <c r="A40" s="198" t="s">
        <v>560</v>
      </c>
      <c r="B40" s="199">
        <v>1</v>
      </c>
      <c r="C40" s="199">
        <f>B40*F7</f>
        <v>10</v>
      </c>
      <c r="D40" s="199">
        <v>1</v>
      </c>
      <c r="E40" s="200">
        <v>10</v>
      </c>
      <c r="F40" s="200">
        <v>10</v>
      </c>
      <c r="G40" s="199">
        <v>2</v>
      </c>
      <c r="H40" s="199">
        <f>G40*K7</f>
        <v>10</v>
      </c>
      <c r="I40" s="199">
        <v>1</v>
      </c>
      <c r="J40" s="200">
        <v>10</v>
      </c>
      <c r="K40" s="200">
        <v>10</v>
      </c>
      <c r="L40" s="201">
        <f t="shared" si="0"/>
        <v>20</v>
      </c>
      <c r="M40" s="202">
        <v>300</v>
      </c>
      <c r="N40" s="203">
        <f t="shared" si="1"/>
        <v>6000</v>
      </c>
      <c r="O40" s="204">
        <v>20</v>
      </c>
      <c r="P40" s="205">
        <v>300</v>
      </c>
      <c r="Q40" s="205">
        <v>6000</v>
      </c>
      <c r="R40" s="204">
        <v>20</v>
      </c>
      <c r="S40" s="205">
        <v>300</v>
      </c>
      <c r="T40" s="205">
        <v>6000</v>
      </c>
    </row>
    <row r="41" spans="1:20" ht="19.5" customHeight="1" x14ac:dyDescent="0.25">
      <c r="A41" s="198" t="s">
        <v>561</v>
      </c>
      <c r="B41" s="199">
        <v>8</v>
      </c>
      <c r="C41" s="199">
        <f>B41*F7</f>
        <v>80</v>
      </c>
      <c r="D41" s="199">
        <v>1</v>
      </c>
      <c r="E41" s="200">
        <v>80</v>
      </c>
      <c r="F41" s="200">
        <v>80</v>
      </c>
      <c r="G41" s="199">
        <v>8</v>
      </c>
      <c r="H41" s="199">
        <f>G41*K7</f>
        <v>40</v>
      </c>
      <c r="I41" s="199">
        <v>1</v>
      </c>
      <c r="J41" s="200">
        <v>40</v>
      </c>
      <c r="K41" s="200">
        <v>40</v>
      </c>
      <c r="L41" s="201">
        <f t="shared" si="0"/>
        <v>120</v>
      </c>
      <c r="M41" s="202">
        <v>15</v>
      </c>
      <c r="N41" s="203">
        <f t="shared" si="1"/>
        <v>1800</v>
      </c>
      <c r="O41" s="204">
        <v>120</v>
      </c>
      <c r="P41" s="205">
        <v>15</v>
      </c>
      <c r="Q41" s="205">
        <v>1800</v>
      </c>
      <c r="R41" s="204">
        <v>120</v>
      </c>
      <c r="S41" s="205">
        <v>15</v>
      </c>
      <c r="T41" s="205">
        <v>1800</v>
      </c>
    </row>
    <row r="42" spans="1:20" ht="27.75" customHeight="1" x14ac:dyDescent="0.25">
      <c r="A42" s="198" t="s">
        <v>562</v>
      </c>
      <c r="B42" s="199">
        <v>10</v>
      </c>
      <c r="C42" s="199">
        <f>B42*F7</f>
        <v>100</v>
      </c>
      <c r="D42" s="199">
        <v>1</v>
      </c>
      <c r="E42" s="200">
        <v>100</v>
      </c>
      <c r="F42" s="200">
        <v>80</v>
      </c>
      <c r="G42" s="199">
        <v>10</v>
      </c>
      <c r="H42" s="199">
        <f>G42*K7</f>
        <v>50</v>
      </c>
      <c r="I42" s="199">
        <v>1</v>
      </c>
      <c r="J42" s="200">
        <v>50</v>
      </c>
      <c r="K42" s="200">
        <v>50</v>
      </c>
      <c r="L42" s="201">
        <f t="shared" si="0"/>
        <v>130</v>
      </c>
      <c r="M42" s="202">
        <v>70</v>
      </c>
      <c r="N42" s="203">
        <f t="shared" si="1"/>
        <v>9100</v>
      </c>
      <c r="O42" s="204">
        <v>130</v>
      </c>
      <c r="P42" s="205">
        <v>70</v>
      </c>
      <c r="Q42" s="205">
        <v>9100</v>
      </c>
      <c r="R42" s="204">
        <v>130</v>
      </c>
      <c r="S42" s="205">
        <v>70</v>
      </c>
      <c r="T42" s="205">
        <v>9100</v>
      </c>
    </row>
    <row r="43" spans="1:20" ht="15" x14ac:dyDescent="0.25">
      <c r="A43" s="198" t="s">
        <v>563</v>
      </c>
      <c r="B43" s="199">
        <v>10</v>
      </c>
      <c r="C43" s="199">
        <f>B43*F7</f>
        <v>100</v>
      </c>
      <c r="D43" s="199">
        <v>1</v>
      </c>
      <c r="E43" s="200">
        <v>100</v>
      </c>
      <c r="F43" s="200">
        <v>90</v>
      </c>
      <c r="G43" s="199">
        <v>10</v>
      </c>
      <c r="H43" s="199">
        <f>G43*K7</f>
        <v>50</v>
      </c>
      <c r="I43" s="199">
        <v>1</v>
      </c>
      <c r="J43" s="200">
        <v>50</v>
      </c>
      <c r="K43" s="200">
        <v>10</v>
      </c>
      <c r="L43" s="201">
        <f t="shared" si="0"/>
        <v>100</v>
      </c>
      <c r="M43" s="202">
        <v>150</v>
      </c>
      <c r="N43" s="203">
        <f t="shared" si="1"/>
        <v>15000</v>
      </c>
      <c r="O43" s="204">
        <v>100</v>
      </c>
      <c r="P43" s="205">
        <v>150</v>
      </c>
      <c r="Q43" s="205">
        <v>15000</v>
      </c>
      <c r="R43" s="204">
        <v>100</v>
      </c>
      <c r="S43" s="205">
        <v>150</v>
      </c>
      <c r="T43" s="205">
        <v>15000</v>
      </c>
    </row>
    <row r="44" spans="1:20" ht="36" customHeight="1" x14ac:dyDescent="0.25">
      <c r="A44" s="198" t="s">
        <v>564</v>
      </c>
      <c r="B44" s="199">
        <v>1</v>
      </c>
      <c r="C44" s="199">
        <f>B44*F7</f>
        <v>10</v>
      </c>
      <c r="D44" s="199">
        <v>2</v>
      </c>
      <c r="E44" s="200">
        <v>10</v>
      </c>
      <c r="F44" s="200">
        <v>10</v>
      </c>
      <c r="G44" s="199">
        <v>1</v>
      </c>
      <c r="H44" s="199">
        <f>G44*K7</f>
        <v>5</v>
      </c>
      <c r="I44" s="199">
        <v>2</v>
      </c>
      <c r="J44" s="200">
        <v>5</v>
      </c>
      <c r="K44" s="200">
        <v>5</v>
      </c>
      <c r="L44" s="201">
        <f t="shared" si="0"/>
        <v>15</v>
      </c>
      <c r="M44" s="202">
        <v>300</v>
      </c>
      <c r="N44" s="203">
        <f t="shared" si="1"/>
        <v>4500</v>
      </c>
      <c r="O44" s="204">
        <v>15</v>
      </c>
      <c r="P44" s="205">
        <v>300</v>
      </c>
      <c r="Q44" s="205">
        <v>4500</v>
      </c>
      <c r="R44" s="204">
        <v>15</v>
      </c>
      <c r="S44" s="205">
        <v>300</v>
      </c>
      <c r="T44" s="205">
        <v>4500</v>
      </c>
    </row>
    <row r="45" spans="1:20" ht="28.5" customHeight="1" x14ac:dyDescent="0.25">
      <c r="A45" s="198" t="s">
        <v>565</v>
      </c>
      <c r="B45" s="199">
        <v>1</v>
      </c>
      <c r="C45" s="199">
        <f>B45*F7</f>
        <v>10</v>
      </c>
      <c r="D45" s="199">
        <v>1</v>
      </c>
      <c r="E45" s="200">
        <v>10</v>
      </c>
      <c r="F45" s="200">
        <v>10</v>
      </c>
      <c r="G45" s="199">
        <v>1</v>
      </c>
      <c r="H45" s="199">
        <f>G45*K7</f>
        <v>5</v>
      </c>
      <c r="I45" s="199">
        <v>1</v>
      </c>
      <c r="J45" s="200">
        <v>5</v>
      </c>
      <c r="K45" s="200">
        <v>5</v>
      </c>
      <c r="L45" s="201">
        <f t="shared" si="0"/>
        <v>15</v>
      </c>
      <c r="M45" s="202">
        <v>200</v>
      </c>
      <c r="N45" s="203">
        <f t="shared" si="1"/>
        <v>3000</v>
      </c>
      <c r="O45" s="204">
        <v>15</v>
      </c>
      <c r="P45" s="205">
        <v>200</v>
      </c>
      <c r="Q45" s="205">
        <v>3000</v>
      </c>
      <c r="R45" s="204">
        <v>15</v>
      </c>
      <c r="S45" s="205">
        <v>200</v>
      </c>
      <c r="T45" s="205">
        <v>3000</v>
      </c>
    </row>
    <row r="46" spans="1:20" ht="16.5" customHeight="1" x14ac:dyDescent="0.25">
      <c r="A46" s="198" t="s">
        <v>566</v>
      </c>
      <c r="B46" s="199">
        <v>1</v>
      </c>
      <c r="C46" s="199">
        <f>B46*F7</f>
        <v>10</v>
      </c>
      <c r="D46" s="199">
        <v>2</v>
      </c>
      <c r="E46" s="200">
        <v>10</v>
      </c>
      <c r="F46" s="200">
        <v>0</v>
      </c>
      <c r="G46" s="199">
        <v>1</v>
      </c>
      <c r="H46" s="199">
        <f>G46*K7</f>
        <v>5</v>
      </c>
      <c r="I46" s="199">
        <v>2</v>
      </c>
      <c r="J46" s="200">
        <v>5</v>
      </c>
      <c r="K46" s="200">
        <v>0</v>
      </c>
      <c r="L46" s="201">
        <f t="shared" si="0"/>
        <v>0</v>
      </c>
      <c r="M46" s="202">
        <v>0</v>
      </c>
      <c r="N46" s="203">
        <f t="shared" si="1"/>
        <v>0</v>
      </c>
      <c r="O46" s="204">
        <v>0</v>
      </c>
      <c r="P46" s="205">
        <v>0</v>
      </c>
      <c r="Q46" s="205">
        <v>0</v>
      </c>
      <c r="R46" s="204">
        <v>0</v>
      </c>
      <c r="S46" s="205">
        <v>0</v>
      </c>
      <c r="T46" s="205">
        <v>0</v>
      </c>
    </row>
    <row r="47" spans="1:20" ht="24.75" customHeight="1" x14ac:dyDescent="0.25">
      <c r="A47" s="198" t="s">
        <v>567</v>
      </c>
      <c r="B47" s="199">
        <v>1</v>
      </c>
      <c r="C47" s="199">
        <f>B47*F7</f>
        <v>10</v>
      </c>
      <c r="D47" s="199">
        <v>2</v>
      </c>
      <c r="E47" s="200">
        <v>10</v>
      </c>
      <c r="F47" s="200">
        <v>10</v>
      </c>
      <c r="G47" s="199">
        <v>1</v>
      </c>
      <c r="H47" s="199">
        <f>G47*K7</f>
        <v>5</v>
      </c>
      <c r="I47" s="199">
        <v>2</v>
      </c>
      <c r="J47" s="200">
        <v>5</v>
      </c>
      <c r="K47" s="200">
        <v>5</v>
      </c>
      <c r="L47" s="199">
        <f t="shared" si="0"/>
        <v>15</v>
      </c>
      <c r="M47" s="202">
        <v>250</v>
      </c>
      <c r="N47" s="203">
        <f t="shared" si="1"/>
        <v>3750</v>
      </c>
      <c r="O47" s="204">
        <v>15</v>
      </c>
      <c r="P47" s="205">
        <v>250</v>
      </c>
      <c r="Q47" s="205">
        <v>3750</v>
      </c>
      <c r="R47" s="204">
        <v>15</v>
      </c>
      <c r="S47" s="205">
        <v>250</v>
      </c>
      <c r="T47" s="205">
        <v>3750</v>
      </c>
    </row>
    <row r="48" spans="1:20" ht="11.25" customHeight="1" x14ac:dyDescent="0.25">
      <c r="A48" s="198" t="s">
        <v>568</v>
      </c>
      <c r="B48" s="199">
        <v>2</v>
      </c>
      <c r="C48" s="199">
        <f>B48*F7</f>
        <v>20</v>
      </c>
      <c r="D48" s="199">
        <v>1</v>
      </c>
      <c r="E48" s="200">
        <v>20</v>
      </c>
      <c r="F48" s="200">
        <v>20</v>
      </c>
      <c r="G48" s="199">
        <v>2</v>
      </c>
      <c r="H48" s="199">
        <f>G48*K7</f>
        <v>10</v>
      </c>
      <c r="I48" s="199">
        <v>1</v>
      </c>
      <c r="J48" s="200">
        <v>10</v>
      </c>
      <c r="K48" s="200">
        <v>10</v>
      </c>
      <c r="L48" s="201">
        <f t="shared" si="0"/>
        <v>30</v>
      </c>
      <c r="M48" s="202">
        <v>200</v>
      </c>
      <c r="N48" s="203">
        <f t="shared" si="1"/>
        <v>6000</v>
      </c>
      <c r="O48" s="204">
        <v>30</v>
      </c>
      <c r="P48" s="205">
        <v>200</v>
      </c>
      <c r="Q48" s="205">
        <v>6000</v>
      </c>
      <c r="R48" s="204">
        <v>30</v>
      </c>
      <c r="S48" s="205">
        <v>200</v>
      </c>
      <c r="T48" s="205">
        <v>6000</v>
      </c>
    </row>
    <row r="49" spans="1:20" ht="37.5" customHeight="1" x14ac:dyDescent="0.25">
      <c r="A49" s="198" t="s">
        <v>569</v>
      </c>
      <c r="B49" s="199">
        <v>1</v>
      </c>
      <c r="C49" s="199">
        <f>B49*F8</f>
        <v>5</v>
      </c>
      <c r="D49" s="199">
        <v>1</v>
      </c>
      <c r="E49" s="200">
        <v>5</v>
      </c>
      <c r="F49" s="200">
        <v>5</v>
      </c>
      <c r="G49" s="199">
        <v>1</v>
      </c>
      <c r="H49" s="199">
        <f>G49*K8</f>
        <v>2</v>
      </c>
      <c r="I49" s="199">
        <v>2</v>
      </c>
      <c r="J49" s="200">
        <v>2</v>
      </c>
      <c r="K49" s="200">
        <v>2</v>
      </c>
      <c r="L49" s="201">
        <f t="shared" si="0"/>
        <v>7</v>
      </c>
      <c r="M49" s="202">
        <v>150</v>
      </c>
      <c r="N49" s="203">
        <f t="shared" si="1"/>
        <v>1050</v>
      </c>
      <c r="O49" s="204">
        <v>7</v>
      </c>
      <c r="P49" s="205">
        <v>150</v>
      </c>
      <c r="Q49" s="205">
        <v>1050</v>
      </c>
      <c r="R49" s="204">
        <v>7</v>
      </c>
      <c r="S49" s="205">
        <v>150</v>
      </c>
      <c r="T49" s="205">
        <v>1050</v>
      </c>
    </row>
    <row r="50" spans="1:20" ht="18.75" customHeight="1" x14ac:dyDescent="0.25">
      <c r="A50" s="198" t="s">
        <v>570</v>
      </c>
      <c r="B50" s="199">
        <v>1</v>
      </c>
      <c r="C50" s="199">
        <f>B50*F7</f>
        <v>10</v>
      </c>
      <c r="D50" s="199">
        <v>2</v>
      </c>
      <c r="E50" s="200">
        <v>10</v>
      </c>
      <c r="F50" s="200">
        <v>0</v>
      </c>
      <c r="G50" s="199">
        <v>1</v>
      </c>
      <c r="H50" s="199">
        <f>G50*K7</f>
        <v>5</v>
      </c>
      <c r="I50" s="199">
        <v>2</v>
      </c>
      <c r="J50" s="200">
        <v>5</v>
      </c>
      <c r="K50" s="200">
        <v>0</v>
      </c>
      <c r="L50" s="201">
        <f t="shared" si="0"/>
        <v>0</v>
      </c>
      <c r="M50" s="202">
        <v>150</v>
      </c>
      <c r="N50" s="203">
        <f t="shared" si="1"/>
        <v>0</v>
      </c>
      <c r="O50" s="204">
        <v>0</v>
      </c>
      <c r="P50" s="205">
        <v>150</v>
      </c>
      <c r="Q50" s="205">
        <v>0</v>
      </c>
      <c r="R50" s="204">
        <v>0</v>
      </c>
      <c r="S50" s="205">
        <v>150</v>
      </c>
      <c r="T50" s="205">
        <v>0</v>
      </c>
    </row>
    <row r="51" spans="1:20" ht="15" customHeight="1" x14ac:dyDescent="0.25">
      <c r="A51" s="198" t="s">
        <v>571</v>
      </c>
      <c r="B51" s="199">
        <v>2</v>
      </c>
      <c r="C51" s="199">
        <f>B51*F9</f>
        <v>10</v>
      </c>
      <c r="D51" s="199">
        <v>2</v>
      </c>
      <c r="E51" s="200">
        <v>10</v>
      </c>
      <c r="F51" s="200">
        <v>10</v>
      </c>
      <c r="G51" s="199">
        <v>2</v>
      </c>
      <c r="H51" s="199">
        <f>G51*K9</f>
        <v>6</v>
      </c>
      <c r="I51" s="199">
        <v>2</v>
      </c>
      <c r="J51" s="200">
        <v>6</v>
      </c>
      <c r="K51" s="200">
        <v>6</v>
      </c>
      <c r="L51" s="201">
        <f t="shared" si="0"/>
        <v>16</v>
      </c>
      <c r="M51" s="202">
        <v>150</v>
      </c>
      <c r="N51" s="203">
        <f t="shared" si="1"/>
        <v>2400</v>
      </c>
      <c r="O51" s="204">
        <v>16</v>
      </c>
      <c r="P51" s="205">
        <v>150</v>
      </c>
      <c r="Q51" s="205">
        <v>2400</v>
      </c>
      <c r="R51" s="204">
        <v>16</v>
      </c>
      <c r="S51" s="205">
        <v>150</v>
      </c>
      <c r="T51" s="205">
        <v>2400</v>
      </c>
    </row>
    <row r="52" spans="1:20" ht="18.75" customHeight="1" x14ac:dyDescent="0.25">
      <c r="A52" s="198" t="s">
        <v>572</v>
      </c>
      <c r="B52" s="199">
        <v>2</v>
      </c>
      <c r="C52" s="199">
        <f>B52*F7</f>
        <v>20</v>
      </c>
      <c r="D52" s="199">
        <v>1</v>
      </c>
      <c r="E52" s="200">
        <v>20</v>
      </c>
      <c r="F52" s="200">
        <v>10</v>
      </c>
      <c r="G52" s="199">
        <v>2</v>
      </c>
      <c r="H52" s="199">
        <f>G52*K7</f>
        <v>10</v>
      </c>
      <c r="I52" s="199">
        <v>1</v>
      </c>
      <c r="J52" s="200">
        <v>10</v>
      </c>
      <c r="K52" s="200">
        <v>5</v>
      </c>
      <c r="L52" s="201">
        <f t="shared" si="0"/>
        <v>15</v>
      </c>
      <c r="M52" s="202">
        <v>900</v>
      </c>
      <c r="N52" s="203">
        <f t="shared" si="1"/>
        <v>13500</v>
      </c>
      <c r="O52" s="204">
        <v>15</v>
      </c>
      <c r="P52" s="205">
        <v>900</v>
      </c>
      <c r="Q52" s="205">
        <v>13500</v>
      </c>
      <c r="R52" s="204">
        <v>15</v>
      </c>
      <c r="S52" s="205">
        <v>900</v>
      </c>
      <c r="T52" s="205">
        <v>13500</v>
      </c>
    </row>
    <row r="53" spans="1:20" ht="48.75" customHeight="1" x14ac:dyDescent="0.25">
      <c r="A53" s="198" t="s">
        <v>573</v>
      </c>
      <c r="B53" s="199">
        <v>3</v>
      </c>
      <c r="C53" s="199">
        <f>B53*F7</f>
        <v>30</v>
      </c>
      <c r="D53" s="199">
        <v>1</v>
      </c>
      <c r="E53" s="200">
        <v>30</v>
      </c>
      <c r="F53" s="200">
        <v>0</v>
      </c>
      <c r="G53" s="199">
        <v>3</v>
      </c>
      <c r="H53" s="199">
        <f>G53*K7</f>
        <v>15</v>
      </c>
      <c r="I53" s="199">
        <v>1</v>
      </c>
      <c r="J53" s="200">
        <v>15</v>
      </c>
      <c r="K53" s="200">
        <v>0</v>
      </c>
      <c r="L53" s="201">
        <f>(C53-E53+F53)+(H53-J53+K53)</f>
        <v>0</v>
      </c>
      <c r="M53" s="202">
        <v>800</v>
      </c>
      <c r="N53" s="203">
        <f>L53*M53</f>
        <v>0</v>
      </c>
      <c r="O53" s="204">
        <v>0</v>
      </c>
      <c r="P53" s="205">
        <v>800</v>
      </c>
      <c r="Q53" s="205">
        <v>0</v>
      </c>
      <c r="R53" s="204">
        <v>0</v>
      </c>
      <c r="S53" s="205">
        <v>800</v>
      </c>
      <c r="T53" s="205">
        <v>0</v>
      </c>
    </row>
    <row r="54" spans="1:20" ht="19.5" customHeight="1" x14ac:dyDescent="0.25">
      <c r="A54" s="198" t="s">
        <v>574</v>
      </c>
      <c r="B54" s="199">
        <v>4</v>
      </c>
      <c r="C54" s="199">
        <f>B54*F7</f>
        <v>40</v>
      </c>
      <c r="D54" s="199">
        <v>1</v>
      </c>
      <c r="E54" s="200">
        <v>40</v>
      </c>
      <c r="F54" s="200">
        <v>40</v>
      </c>
      <c r="G54" s="199">
        <v>4</v>
      </c>
      <c r="H54" s="199">
        <f>G54*K7</f>
        <v>20</v>
      </c>
      <c r="I54" s="199">
        <v>1</v>
      </c>
      <c r="J54" s="200">
        <v>20</v>
      </c>
      <c r="K54" s="200">
        <v>20</v>
      </c>
      <c r="L54" s="201">
        <f>(C54-E54+F54)+(H54-J54+K54)</f>
        <v>60</v>
      </c>
      <c r="M54" s="202">
        <v>150</v>
      </c>
      <c r="N54" s="203">
        <f>L54*M54</f>
        <v>9000</v>
      </c>
      <c r="O54" s="204">
        <v>60</v>
      </c>
      <c r="P54" s="205">
        <v>150</v>
      </c>
      <c r="Q54" s="205">
        <v>9000</v>
      </c>
      <c r="R54" s="204">
        <v>60</v>
      </c>
      <c r="S54" s="205">
        <v>150</v>
      </c>
      <c r="T54" s="205">
        <v>9000</v>
      </c>
    </row>
    <row r="55" spans="1:20" ht="24" customHeight="1" x14ac:dyDescent="0.25">
      <c r="A55" s="198" t="s">
        <v>575</v>
      </c>
      <c r="B55" s="199">
        <v>1</v>
      </c>
      <c r="C55" s="199">
        <f>B55*F7</f>
        <v>10</v>
      </c>
      <c r="D55" s="199">
        <v>2</v>
      </c>
      <c r="E55" s="200">
        <v>10</v>
      </c>
      <c r="F55" s="200">
        <v>0</v>
      </c>
      <c r="G55" s="199">
        <v>1</v>
      </c>
      <c r="H55" s="199">
        <f>G55*K7</f>
        <v>5</v>
      </c>
      <c r="I55" s="199">
        <v>2</v>
      </c>
      <c r="J55" s="200">
        <v>5</v>
      </c>
      <c r="K55" s="200">
        <v>0</v>
      </c>
      <c r="L55" s="201">
        <f>(C55-E55+F55)+(H55-J55+K55)</f>
        <v>0</v>
      </c>
      <c r="M55" s="202">
        <v>300</v>
      </c>
      <c r="N55" s="203">
        <f>L55*M55</f>
        <v>0</v>
      </c>
      <c r="O55" s="204">
        <v>0</v>
      </c>
      <c r="P55" s="205">
        <v>300</v>
      </c>
      <c r="Q55" s="205">
        <v>0</v>
      </c>
      <c r="R55" s="204">
        <v>0</v>
      </c>
      <c r="S55" s="205">
        <v>300</v>
      </c>
      <c r="T55" s="205">
        <v>0</v>
      </c>
    </row>
    <row r="56" spans="1:20" ht="24.75" customHeight="1" x14ac:dyDescent="0.25">
      <c r="A56" s="198" t="s">
        <v>576</v>
      </c>
      <c r="B56" s="199">
        <v>1</v>
      </c>
      <c r="C56" s="199">
        <f>B56*F7</f>
        <v>10</v>
      </c>
      <c r="D56" s="199">
        <v>1</v>
      </c>
      <c r="E56" s="200">
        <v>10</v>
      </c>
      <c r="F56" s="200">
        <v>10</v>
      </c>
      <c r="G56" s="199">
        <v>0</v>
      </c>
      <c r="H56" s="199">
        <f>G56*K7</f>
        <v>0</v>
      </c>
      <c r="I56" s="199">
        <v>0</v>
      </c>
      <c r="J56" s="200"/>
      <c r="K56" s="200"/>
      <c r="L56" s="201">
        <f>(C56-E56+F56)+(H56-J56+K56)</f>
        <v>10</v>
      </c>
      <c r="M56" s="202">
        <v>800</v>
      </c>
      <c r="N56" s="203">
        <f>L56*M56</f>
        <v>8000</v>
      </c>
      <c r="O56" s="204">
        <v>10</v>
      </c>
      <c r="P56" s="205">
        <v>800</v>
      </c>
      <c r="Q56" s="205">
        <v>8000</v>
      </c>
      <c r="R56" s="204">
        <v>10</v>
      </c>
      <c r="S56" s="205">
        <v>800</v>
      </c>
      <c r="T56" s="205">
        <v>8000</v>
      </c>
    </row>
    <row r="57" spans="1:20" ht="18.75" customHeight="1" x14ac:dyDescent="0.25">
      <c r="A57" s="198" t="s">
        <v>577</v>
      </c>
      <c r="B57" s="199">
        <v>1</v>
      </c>
      <c r="C57" s="199">
        <f>B57*F7</f>
        <v>10</v>
      </c>
      <c r="D57" s="199">
        <v>5</v>
      </c>
      <c r="E57" s="200">
        <v>10</v>
      </c>
      <c r="F57" s="200">
        <v>10</v>
      </c>
      <c r="G57" s="199">
        <v>1</v>
      </c>
      <c r="H57" s="199">
        <f>G57*K7</f>
        <v>5</v>
      </c>
      <c r="I57" s="199">
        <v>5</v>
      </c>
      <c r="J57" s="200">
        <v>5</v>
      </c>
      <c r="K57" s="200">
        <v>5</v>
      </c>
      <c r="L57" s="201">
        <f>(C57-E57+F57)+(H57-J57+K57)</f>
        <v>15</v>
      </c>
      <c r="M57" s="202">
        <v>500</v>
      </c>
      <c r="N57" s="203">
        <f>L57*M57</f>
        <v>7500</v>
      </c>
      <c r="O57" s="204">
        <v>15</v>
      </c>
      <c r="P57" s="205">
        <v>500</v>
      </c>
      <c r="Q57" s="205">
        <v>7500</v>
      </c>
      <c r="R57" s="204">
        <v>15</v>
      </c>
      <c r="S57" s="205">
        <v>500</v>
      </c>
      <c r="T57" s="205">
        <v>7500</v>
      </c>
    </row>
    <row r="58" spans="1:20" ht="16.5" customHeight="1" x14ac:dyDescent="0.25">
      <c r="A58" s="198" t="s">
        <v>578</v>
      </c>
      <c r="B58" s="199">
        <v>1</v>
      </c>
      <c r="C58" s="199">
        <f>B58*F7</f>
        <v>10</v>
      </c>
      <c r="D58" s="199"/>
      <c r="E58" s="200">
        <v>0</v>
      </c>
      <c r="F58" s="200">
        <v>0</v>
      </c>
      <c r="G58" s="199">
        <v>1</v>
      </c>
      <c r="H58" s="199">
        <f>G58*K7</f>
        <v>5</v>
      </c>
      <c r="I58" s="199"/>
      <c r="J58" s="200">
        <v>5</v>
      </c>
      <c r="K58" s="200"/>
      <c r="L58" s="201">
        <f t="shared" ref="L58:L79" si="2">(C58-E58+F58)+(H58-J58+K58)</f>
        <v>10</v>
      </c>
      <c r="M58" s="202">
        <v>1200</v>
      </c>
      <c r="N58" s="203">
        <f t="shared" ref="N58:N80" si="3">L58*M58</f>
        <v>12000</v>
      </c>
      <c r="O58" s="204">
        <v>10</v>
      </c>
      <c r="P58" s="205">
        <v>1200</v>
      </c>
      <c r="Q58" s="205">
        <f>O58*P58</f>
        <v>12000</v>
      </c>
      <c r="R58" s="204">
        <v>10</v>
      </c>
      <c r="S58" s="205">
        <v>1200</v>
      </c>
      <c r="T58" s="205">
        <v>12000</v>
      </c>
    </row>
    <row r="59" spans="1:20" ht="16.5" customHeight="1" x14ac:dyDescent="0.25">
      <c r="A59" s="198" t="s">
        <v>579</v>
      </c>
      <c r="B59" s="199">
        <v>1</v>
      </c>
      <c r="C59" s="199">
        <f>B59*F7</f>
        <v>10</v>
      </c>
      <c r="D59" s="199"/>
      <c r="E59" s="200">
        <v>10</v>
      </c>
      <c r="F59" s="200">
        <v>5</v>
      </c>
      <c r="G59" s="199">
        <v>1</v>
      </c>
      <c r="H59" s="199">
        <f>G59*K7</f>
        <v>5</v>
      </c>
      <c r="I59" s="199"/>
      <c r="J59" s="200">
        <v>5</v>
      </c>
      <c r="K59" s="200">
        <v>0</v>
      </c>
      <c r="L59" s="201">
        <f>(C59-E59+F59)+(H59-J59+K59)</f>
        <v>5</v>
      </c>
      <c r="M59" s="202">
        <v>780</v>
      </c>
      <c r="N59" s="203">
        <f t="shared" si="3"/>
        <v>3900</v>
      </c>
      <c r="O59" s="204">
        <v>5</v>
      </c>
      <c r="P59" s="205">
        <v>780</v>
      </c>
      <c r="Q59" s="205">
        <f>O59*P59</f>
        <v>3900</v>
      </c>
      <c r="R59" s="204">
        <v>5</v>
      </c>
      <c r="S59" s="205">
        <v>780</v>
      </c>
      <c r="T59" s="205">
        <v>3900</v>
      </c>
    </row>
    <row r="60" spans="1:20" ht="15" x14ac:dyDescent="0.25">
      <c r="A60" s="198" t="s">
        <v>580</v>
      </c>
      <c r="B60" s="199">
        <v>2</v>
      </c>
      <c r="C60" s="199">
        <f>B60*F7</f>
        <v>20</v>
      </c>
      <c r="D60" s="199"/>
      <c r="E60" s="200">
        <v>20</v>
      </c>
      <c r="F60" s="200"/>
      <c r="G60" s="199">
        <v>2</v>
      </c>
      <c r="H60" s="199">
        <f>G60*K7</f>
        <v>10</v>
      </c>
      <c r="I60" s="199"/>
      <c r="J60" s="200">
        <v>10</v>
      </c>
      <c r="K60" s="200"/>
      <c r="L60" s="201">
        <f t="shared" si="2"/>
        <v>0</v>
      </c>
      <c r="M60" s="202"/>
      <c r="N60" s="203">
        <f t="shared" si="3"/>
        <v>0</v>
      </c>
      <c r="O60" s="204">
        <v>0</v>
      </c>
      <c r="P60" s="205"/>
      <c r="Q60" s="205">
        <v>0</v>
      </c>
      <c r="R60" s="204">
        <v>0</v>
      </c>
      <c r="S60" s="205"/>
      <c r="T60" s="205">
        <v>0</v>
      </c>
    </row>
    <row r="61" spans="1:20" ht="10.5" customHeight="1" x14ac:dyDescent="0.25">
      <c r="A61" s="198" t="s">
        <v>581</v>
      </c>
      <c r="B61" s="199">
        <v>1</v>
      </c>
      <c r="C61" s="199">
        <v>15</v>
      </c>
      <c r="D61" s="199"/>
      <c r="E61" s="200">
        <v>0</v>
      </c>
      <c r="F61" s="200"/>
      <c r="G61" s="199">
        <v>1</v>
      </c>
      <c r="H61" s="199">
        <f>G61*K7</f>
        <v>5</v>
      </c>
      <c r="I61" s="199"/>
      <c r="J61" s="200">
        <v>5</v>
      </c>
      <c r="K61" s="200"/>
      <c r="L61" s="201">
        <f t="shared" si="2"/>
        <v>15</v>
      </c>
      <c r="M61" s="202">
        <v>2500</v>
      </c>
      <c r="N61" s="203">
        <f t="shared" si="3"/>
        <v>37500</v>
      </c>
      <c r="O61" s="204">
        <v>15</v>
      </c>
      <c r="P61" s="205">
        <v>2500</v>
      </c>
      <c r="Q61" s="205">
        <v>37500</v>
      </c>
      <c r="R61" s="204">
        <v>15</v>
      </c>
      <c r="S61" s="205">
        <v>2500</v>
      </c>
      <c r="T61" s="205">
        <v>37500</v>
      </c>
    </row>
    <row r="62" spans="1:20" ht="15" x14ac:dyDescent="0.25">
      <c r="A62" s="198" t="s">
        <v>582</v>
      </c>
      <c r="B62" s="199">
        <v>2</v>
      </c>
      <c r="C62" s="199">
        <f>B62*F7</f>
        <v>20</v>
      </c>
      <c r="D62" s="199"/>
      <c r="E62" s="200">
        <v>20</v>
      </c>
      <c r="F62" s="200">
        <v>10</v>
      </c>
      <c r="G62" s="199">
        <v>4</v>
      </c>
      <c r="H62" s="199">
        <f>G62*K7</f>
        <v>20</v>
      </c>
      <c r="I62" s="199"/>
      <c r="J62" s="200">
        <v>20</v>
      </c>
      <c r="K62" s="200">
        <v>10</v>
      </c>
      <c r="L62" s="201">
        <f t="shared" si="2"/>
        <v>20</v>
      </c>
      <c r="M62" s="202">
        <v>400</v>
      </c>
      <c r="N62" s="203">
        <f t="shared" si="3"/>
        <v>8000</v>
      </c>
      <c r="O62" s="204">
        <v>20</v>
      </c>
      <c r="P62" s="205">
        <v>400</v>
      </c>
      <c r="Q62" s="205">
        <v>8000</v>
      </c>
      <c r="R62" s="204">
        <v>20</v>
      </c>
      <c r="S62" s="205">
        <v>400</v>
      </c>
      <c r="T62" s="205">
        <v>8000</v>
      </c>
    </row>
    <row r="63" spans="1:20" ht="15" x14ac:dyDescent="0.25">
      <c r="A63" s="198" t="s">
        <v>583</v>
      </c>
      <c r="B63" s="199">
        <v>3</v>
      </c>
      <c r="C63" s="199">
        <f>B63*F7</f>
        <v>30</v>
      </c>
      <c r="D63" s="199"/>
      <c r="E63" s="200">
        <v>30</v>
      </c>
      <c r="F63" s="200">
        <v>10</v>
      </c>
      <c r="G63" s="199">
        <v>6</v>
      </c>
      <c r="H63" s="199">
        <f>G63*K7</f>
        <v>30</v>
      </c>
      <c r="I63" s="199"/>
      <c r="J63" s="200">
        <v>30</v>
      </c>
      <c r="K63" s="200">
        <v>20</v>
      </c>
      <c r="L63" s="201">
        <f t="shared" si="2"/>
        <v>30</v>
      </c>
      <c r="M63" s="202">
        <v>200</v>
      </c>
      <c r="N63" s="203">
        <f t="shared" si="3"/>
        <v>6000</v>
      </c>
      <c r="O63" s="204">
        <v>30</v>
      </c>
      <c r="P63" s="205">
        <v>200</v>
      </c>
      <c r="Q63" s="205">
        <v>6000</v>
      </c>
      <c r="R63" s="204">
        <v>30</v>
      </c>
      <c r="S63" s="205">
        <v>200</v>
      </c>
      <c r="T63" s="205">
        <v>6000</v>
      </c>
    </row>
    <row r="64" spans="1:20" ht="17.25" customHeight="1" x14ac:dyDescent="0.25">
      <c r="A64" s="198" t="s">
        <v>584</v>
      </c>
      <c r="B64" s="199">
        <v>3</v>
      </c>
      <c r="C64" s="199">
        <f>B64*F7</f>
        <v>30</v>
      </c>
      <c r="D64" s="199"/>
      <c r="E64" s="200">
        <v>30</v>
      </c>
      <c r="F64" s="200">
        <v>30</v>
      </c>
      <c r="G64" s="199">
        <v>6</v>
      </c>
      <c r="H64" s="199">
        <f>G64*K7</f>
        <v>30</v>
      </c>
      <c r="I64" s="199"/>
      <c r="J64" s="200">
        <v>30</v>
      </c>
      <c r="K64" s="200">
        <v>5</v>
      </c>
      <c r="L64" s="201">
        <f t="shared" si="2"/>
        <v>35</v>
      </c>
      <c r="M64" s="202">
        <v>90</v>
      </c>
      <c r="N64" s="203">
        <f t="shared" si="3"/>
        <v>3150</v>
      </c>
      <c r="O64" s="204">
        <v>35</v>
      </c>
      <c r="P64" s="205">
        <v>90</v>
      </c>
      <c r="Q64" s="205">
        <v>3150</v>
      </c>
      <c r="R64" s="204">
        <v>35</v>
      </c>
      <c r="S64" s="205">
        <v>90</v>
      </c>
      <c r="T64" s="205">
        <v>3150</v>
      </c>
    </row>
    <row r="65" spans="1:20" ht="12.75" customHeight="1" x14ac:dyDescent="0.25">
      <c r="A65" s="198" t="s">
        <v>585</v>
      </c>
      <c r="B65" s="199">
        <v>1</v>
      </c>
      <c r="C65" s="199">
        <f>B65*F7</f>
        <v>10</v>
      </c>
      <c r="D65" s="199"/>
      <c r="E65" s="200">
        <v>10</v>
      </c>
      <c r="F65" s="200">
        <v>0</v>
      </c>
      <c r="G65" s="199">
        <v>1</v>
      </c>
      <c r="H65" s="199">
        <f>G65*K7</f>
        <v>5</v>
      </c>
      <c r="I65" s="199"/>
      <c r="J65" s="200">
        <v>5</v>
      </c>
      <c r="K65" s="200">
        <v>0</v>
      </c>
      <c r="L65" s="201">
        <f t="shared" si="2"/>
        <v>0</v>
      </c>
      <c r="M65" s="202">
        <v>120</v>
      </c>
      <c r="N65" s="203">
        <f t="shared" si="3"/>
        <v>0</v>
      </c>
      <c r="O65" s="204">
        <v>0</v>
      </c>
      <c r="P65" s="205">
        <v>120</v>
      </c>
      <c r="Q65" s="205">
        <v>0</v>
      </c>
      <c r="R65" s="204">
        <v>0</v>
      </c>
      <c r="S65" s="205">
        <v>120</v>
      </c>
      <c r="T65" s="205">
        <v>0</v>
      </c>
    </row>
    <row r="66" spans="1:20" ht="14.25" customHeight="1" x14ac:dyDescent="0.25">
      <c r="A66" s="198" t="s">
        <v>586</v>
      </c>
      <c r="B66" s="199">
        <v>3</v>
      </c>
      <c r="C66" s="199">
        <f>B66*F7</f>
        <v>30</v>
      </c>
      <c r="D66" s="199"/>
      <c r="E66" s="200">
        <v>30</v>
      </c>
      <c r="F66" s="200">
        <v>28</v>
      </c>
      <c r="G66" s="199">
        <v>3</v>
      </c>
      <c r="H66" s="199">
        <f>G66*K7</f>
        <v>15</v>
      </c>
      <c r="I66" s="199"/>
      <c r="J66" s="200">
        <v>18</v>
      </c>
      <c r="K66" s="200">
        <v>10</v>
      </c>
      <c r="L66" s="201">
        <f t="shared" si="2"/>
        <v>35</v>
      </c>
      <c r="M66" s="202">
        <v>230</v>
      </c>
      <c r="N66" s="203">
        <f t="shared" si="3"/>
        <v>8050</v>
      </c>
      <c r="O66" s="204">
        <v>35</v>
      </c>
      <c r="P66" s="205">
        <v>230</v>
      </c>
      <c r="Q66" s="205">
        <v>8050</v>
      </c>
      <c r="R66" s="204">
        <v>35</v>
      </c>
      <c r="S66" s="205">
        <v>230</v>
      </c>
      <c r="T66" s="205">
        <v>8050</v>
      </c>
    </row>
    <row r="67" spans="1:20" ht="16.5" customHeight="1" x14ac:dyDescent="0.25">
      <c r="A67" s="198" t="s">
        <v>587</v>
      </c>
      <c r="B67" s="199">
        <v>4</v>
      </c>
      <c r="C67" s="199">
        <f>B67*F7</f>
        <v>40</v>
      </c>
      <c r="D67" s="199"/>
      <c r="E67" s="200">
        <v>40</v>
      </c>
      <c r="F67" s="200">
        <v>20</v>
      </c>
      <c r="G67" s="199">
        <v>4</v>
      </c>
      <c r="H67" s="199">
        <f>G67*K7</f>
        <v>20</v>
      </c>
      <c r="I67" s="199"/>
      <c r="J67" s="200">
        <v>20</v>
      </c>
      <c r="K67" s="200">
        <v>20</v>
      </c>
      <c r="L67" s="201">
        <f t="shared" si="2"/>
        <v>40</v>
      </c>
      <c r="M67" s="202">
        <v>150</v>
      </c>
      <c r="N67" s="203">
        <f t="shared" si="3"/>
        <v>6000</v>
      </c>
      <c r="O67" s="204">
        <v>40</v>
      </c>
      <c r="P67" s="205">
        <v>150</v>
      </c>
      <c r="Q67" s="205">
        <v>6000</v>
      </c>
      <c r="R67" s="204">
        <v>40</v>
      </c>
      <c r="S67" s="205">
        <v>150</v>
      </c>
      <c r="T67" s="205">
        <v>6000</v>
      </c>
    </row>
    <row r="68" spans="1:20" ht="15" customHeight="1" x14ac:dyDescent="0.25">
      <c r="A68" s="198" t="s">
        <v>588</v>
      </c>
      <c r="B68" s="199">
        <v>1</v>
      </c>
      <c r="C68" s="199">
        <f>B68*F7</f>
        <v>10</v>
      </c>
      <c r="D68" s="199"/>
      <c r="E68" s="200">
        <v>10</v>
      </c>
      <c r="F68" s="200">
        <v>3</v>
      </c>
      <c r="G68" s="199">
        <v>1</v>
      </c>
      <c r="H68" s="199">
        <f>G68*K7</f>
        <v>5</v>
      </c>
      <c r="I68" s="199"/>
      <c r="J68" s="200">
        <v>5</v>
      </c>
      <c r="K68" s="200"/>
      <c r="L68" s="201">
        <v>12</v>
      </c>
      <c r="M68" s="202">
        <v>2600</v>
      </c>
      <c r="N68" s="203">
        <f t="shared" si="3"/>
        <v>31200</v>
      </c>
      <c r="O68" s="204">
        <v>12</v>
      </c>
      <c r="P68" s="205">
        <v>2600</v>
      </c>
      <c r="Q68" s="205">
        <v>31200</v>
      </c>
      <c r="R68" s="204">
        <v>12</v>
      </c>
      <c r="S68" s="205">
        <v>2600</v>
      </c>
      <c r="T68" s="205">
        <v>31200</v>
      </c>
    </row>
    <row r="69" spans="1:20" ht="34.5" customHeight="1" x14ac:dyDescent="0.25">
      <c r="A69" s="206" t="s">
        <v>519</v>
      </c>
      <c r="B69" s="199"/>
      <c r="C69" s="199"/>
      <c r="D69" s="199"/>
      <c r="E69" s="200"/>
      <c r="F69" s="200"/>
      <c r="G69" s="199"/>
      <c r="H69" s="199"/>
      <c r="I69" s="199"/>
      <c r="J69" s="200"/>
      <c r="K69" s="200"/>
      <c r="L69" s="201"/>
      <c r="M69" s="202"/>
      <c r="N69" s="203"/>
      <c r="O69" s="204"/>
      <c r="P69" s="205"/>
      <c r="Q69" s="205"/>
      <c r="R69" s="204"/>
      <c r="S69" s="205"/>
      <c r="T69" s="205"/>
    </row>
    <row r="70" spans="1:20" ht="21.75" customHeight="1" x14ac:dyDescent="0.25">
      <c r="A70" s="198" t="s">
        <v>578</v>
      </c>
      <c r="B70" s="199">
        <v>1</v>
      </c>
      <c r="C70" s="199">
        <f>B70*R7</f>
        <v>10</v>
      </c>
      <c r="D70" s="199"/>
      <c r="E70" s="200">
        <v>0</v>
      </c>
      <c r="F70" s="200">
        <v>0</v>
      </c>
      <c r="G70" s="199">
        <v>1</v>
      </c>
      <c r="H70" s="199">
        <f>5*G70</f>
        <v>5</v>
      </c>
      <c r="I70" s="199"/>
      <c r="J70" s="200">
        <f>H70</f>
        <v>5</v>
      </c>
      <c r="K70" s="200"/>
      <c r="L70" s="201">
        <f t="shared" si="2"/>
        <v>10</v>
      </c>
      <c r="M70" s="202">
        <v>1200</v>
      </c>
      <c r="N70" s="203">
        <f t="shared" si="3"/>
        <v>12000</v>
      </c>
      <c r="O70" s="204">
        <v>10</v>
      </c>
      <c r="P70" s="205">
        <v>1200</v>
      </c>
      <c r="Q70" s="205">
        <v>12000</v>
      </c>
      <c r="R70" s="204">
        <v>10</v>
      </c>
      <c r="S70" s="205">
        <v>1200</v>
      </c>
      <c r="T70" s="205">
        <f>R70*S70</f>
        <v>12000</v>
      </c>
    </row>
    <row r="71" spans="1:20" ht="15" x14ac:dyDescent="0.25">
      <c r="A71" s="198" t="s">
        <v>579</v>
      </c>
      <c r="B71" s="199">
        <v>1</v>
      </c>
      <c r="C71" s="199">
        <v>10</v>
      </c>
      <c r="D71" s="199"/>
      <c r="E71" s="200">
        <v>10</v>
      </c>
      <c r="F71" s="200">
        <v>10</v>
      </c>
      <c r="G71" s="199">
        <v>1</v>
      </c>
      <c r="H71" s="199">
        <f t="shared" ref="H71:H80" si="4">5*G71</f>
        <v>5</v>
      </c>
      <c r="I71" s="199"/>
      <c r="J71" s="200">
        <f t="shared" ref="J71:J80" si="5">H71</f>
        <v>5</v>
      </c>
      <c r="K71" s="200"/>
      <c r="L71" s="201">
        <f t="shared" si="2"/>
        <v>10</v>
      </c>
      <c r="M71" s="202">
        <v>300</v>
      </c>
      <c r="N71" s="203">
        <f t="shared" si="3"/>
        <v>3000</v>
      </c>
      <c r="O71" s="204">
        <v>10</v>
      </c>
      <c r="P71" s="205">
        <v>300</v>
      </c>
      <c r="Q71" s="205">
        <v>3000</v>
      </c>
      <c r="R71" s="204">
        <v>10</v>
      </c>
      <c r="S71" s="205">
        <v>300</v>
      </c>
      <c r="T71" s="205">
        <v>3000</v>
      </c>
    </row>
    <row r="72" spans="1:20" ht="15" x14ac:dyDescent="0.25">
      <c r="A72" s="198" t="s">
        <v>580</v>
      </c>
      <c r="B72" s="199">
        <v>2</v>
      </c>
      <c r="C72" s="199">
        <v>20</v>
      </c>
      <c r="D72" s="199"/>
      <c r="E72" s="200">
        <v>0</v>
      </c>
      <c r="F72" s="200">
        <v>0</v>
      </c>
      <c r="G72" s="199">
        <v>2</v>
      </c>
      <c r="H72" s="199">
        <f t="shared" si="4"/>
        <v>10</v>
      </c>
      <c r="I72" s="199"/>
      <c r="J72" s="200">
        <f t="shared" si="5"/>
        <v>10</v>
      </c>
      <c r="K72" s="200"/>
      <c r="L72" s="201">
        <v>20</v>
      </c>
      <c r="M72" s="202">
        <v>2400</v>
      </c>
      <c r="N72" s="203">
        <f t="shared" si="3"/>
        <v>48000</v>
      </c>
      <c r="O72" s="204">
        <v>20</v>
      </c>
      <c r="P72" s="205">
        <v>2400</v>
      </c>
      <c r="Q72" s="205">
        <v>48000</v>
      </c>
      <c r="R72" s="204">
        <v>20</v>
      </c>
      <c r="S72" s="205">
        <v>2400</v>
      </c>
      <c r="T72" s="205">
        <v>48000</v>
      </c>
    </row>
    <row r="73" spans="1:20" ht="16.5" customHeight="1" x14ac:dyDescent="0.25">
      <c r="A73" s="198" t="s">
        <v>581</v>
      </c>
      <c r="B73" s="199">
        <v>1</v>
      </c>
      <c r="C73" s="199">
        <v>10</v>
      </c>
      <c r="D73" s="199"/>
      <c r="E73" s="200">
        <v>0</v>
      </c>
      <c r="F73" s="200">
        <v>0</v>
      </c>
      <c r="G73" s="199">
        <v>1</v>
      </c>
      <c r="H73" s="199">
        <f t="shared" si="4"/>
        <v>5</v>
      </c>
      <c r="I73" s="199"/>
      <c r="J73" s="200">
        <f t="shared" si="5"/>
        <v>5</v>
      </c>
      <c r="K73" s="200"/>
      <c r="L73" s="201">
        <f t="shared" si="2"/>
        <v>10</v>
      </c>
      <c r="M73" s="202">
        <v>2500</v>
      </c>
      <c r="N73" s="203">
        <f t="shared" si="3"/>
        <v>25000</v>
      </c>
      <c r="O73" s="204">
        <v>10</v>
      </c>
      <c r="P73" s="205">
        <v>2500</v>
      </c>
      <c r="Q73" s="205">
        <f>O73*P73</f>
        <v>25000</v>
      </c>
      <c r="R73" s="204">
        <v>10</v>
      </c>
      <c r="S73" s="205">
        <v>2500</v>
      </c>
      <c r="T73" s="205">
        <f>R73*S73</f>
        <v>25000</v>
      </c>
    </row>
    <row r="74" spans="1:20" ht="15.75" customHeight="1" x14ac:dyDescent="0.25">
      <c r="A74" s="198" t="s">
        <v>582</v>
      </c>
      <c r="B74" s="199">
        <v>2</v>
      </c>
      <c r="C74" s="199">
        <v>20</v>
      </c>
      <c r="D74" s="199"/>
      <c r="E74" s="200">
        <v>20</v>
      </c>
      <c r="F74" s="200">
        <v>10</v>
      </c>
      <c r="G74" s="199">
        <v>4</v>
      </c>
      <c r="H74" s="199">
        <f t="shared" si="4"/>
        <v>20</v>
      </c>
      <c r="I74" s="199"/>
      <c r="J74" s="200">
        <f t="shared" si="5"/>
        <v>20</v>
      </c>
      <c r="K74" s="200"/>
      <c r="L74" s="201">
        <f t="shared" si="2"/>
        <v>10</v>
      </c>
      <c r="M74" s="202">
        <v>400</v>
      </c>
      <c r="N74" s="203">
        <f t="shared" si="3"/>
        <v>4000</v>
      </c>
      <c r="O74" s="204">
        <v>10</v>
      </c>
      <c r="P74" s="205">
        <v>400</v>
      </c>
      <c r="Q74" s="205">
        <v>4000</v>
      </c>
      <c r="R74" s="204">
        <v>10</v>
      </c>
      <c r="S74" s="205">
        <v>400</v>
      </c>
      <c r="T74" s="205">
        <v>4000</v>
      </c>
    </row>
    <row r="75" spans="1:20" ht="15" x14ac:dyDescent="0.25">
      <c r="A75" s="198" t="s">
        <v>583</v>
      </c>
      <c r="B75" s="199">
        <v>3</v>
      </c>
      <c r="C75" s="199">
        <v>30</v>
      </c>
      <c r="D75" s="199"/>
      <c r="E75" s="200">
        <v>30</v>
      </c>
      <c r="F75" s="200">
        <v>10</v>
      </c>
      <c r="G75" s="199">
        <v>6</v>
      </c>
      <c r="H75" s="199">
        <f t="shared" si="4"/>
        <v>30</v>
      </c>
      <c r="I75" s="199"/>
      <c r="J75" s="200">
        <f t="shared" si="5"/>
        <v>30</v>
      </c>
      <c r="K75" s="200"/>
      <c r="L75" s="201">
        <f t="shared" si="2"/>
        <v>10</v>
      </c>
      <c r="M75" s="202">
        <v>200</v>
      </c>
      <c r="N75" s="203">
        <f t="shared" si="3"/>
        <v>2000</v>
      </c>
      <c r="O75" s="204">
        <v>10</v>
      </c>
      <c r="P75" s="205">
        <v>200</v>
      </c>
      <c r="Q75" s="205">
        <v>2000</v>
      </c>
      <c r="R75" s="204">
        <v>10</v>
      </c>
      <c r="S75" s="205">
        <v>200</v>
      </c>
      <c r="T75" s="205">
        <v>2000</v>
      </c>
    </row>
    <row r="76" spans="1:20" ht="15.75" customHeight="1" x14ac:dyDescent="0.25">
      <c r="A76" s="198" t="s">
        <v>584</v>
      </c>
      <c r="B76" s="199">
        <v>3</v>
      </c>
      <c r="C76" s="199">
        <v>30</v>
      </c>
      <c r="D76" s="199"/>
      <c r="E76" s="200">
        <v>30</v>
      </c>
      <c r="F76" s="200">
        <v>10</v>
      </c>
      <c r="G76" s="199">
        <v>6</v>
      </c>
      <c r="H76" s="199">
        <f t="shared" si="4"/>
        <v>30</v>
      </c>
      <c r="I76" s="199"/>
      <c r="J76" s="200">
        <f t="shared" si="5"/>
        <v>30</v>
      </c>
      <c r="K76" s="200"/>
      <c r="L76" s="201">
        <f t="shared" si="2"/>
        <v>10</v>
      </c>
      <c r="M76" s="202">
        <v>90</v>
      </c>
      <c r="N76" s="203">
        <f t="shared" si="3"/>
        <v>900</v>
      </c>
      <c r="O76" s="204">
        <v>10</v>
      </c>
      <c r="P76" s="205">
        <v>90</v>
      </c>
      <c r="Q76" s="205">
        <v>900</v>
      </c>
      <c r="R76" s="204">
        <v>10</v>
      </c>
      <c r="S76" s="205">
        <v>90</v>
      </c>
      <c r="T76" s="205">
        <v>900</v>
      </c>
    </row>
    <row r="77" spans="1:20" ht="18.75" customHeight="1" x14ac:dyDescent="0.25">
      <c r="A77" s="198" t="s">
        <v>585</v>
      </c>
      <c r="B77" s="199">
        <v>1</v>
      </c>
      <c r="C77" s="199">
        <v>10</v>
      </c>
      <c r="D77" s="199"/>
      <c r="E77" s="200">
        <v>0</v>
      </c>
      <c r="F77" s="200">
        <v>0</v>
      </c>
      <c r="G77" s="199">
        <v>1</v>
      </c>
      <c r="H77" s="199">
        <f t="shared" si="4"/>
        <v>5</v>
      </c>
      <c r="I77" s="199"/>
      <c r="J77" s="200">
        <f t="shared" si="5"/>
        <v>5</v>
      </c>
      <c r="K77" s="200"/>
      <c r="L77" s="201">
        <f t="shared" si="2"/>
        <v>10</v>
      </c>
      <c r="M77" s="202">
        <v>400</v>
      </c>
      <c r="N77" s="203">
        <f t="shared" si="3"/>
        <v>4000</v>
      </c>
      <c r="O77" s="204">
        <v>10</v>
      </c>
      <c r="P77" s="205">
        <v>400</v>
      </c>
      <c r="Q77" s="205">
        <v>4000</v>
      </c>
      <c r="R77" s="204">
        <v>10</v>
      </c>
      <c r="S77" s="205">
        <v>400</v>
      </c>
      <c r="T77" s="205">
        <v>4000</v>
      </c>
    </row>
    <row r="78" spans="1:20" ht="23.25" customHeight="1" x14ac:dyDescent="0.25">
      <c r="A78" s="198" t="s">
        <v>586</v>
      </c>
      <c r="B78" s="199">
        <v>3</v>
      </c>
      <c r="C78" s="199">
        <v>30</v>
      </c>
      <c r="D78" s="199"/>
      <c r="E78" s="200">
        <v>30</v>
      </c>
      <c r="F78" s="200">
        <v>15</v>
      </c>
      <c r="G78" s="199">
        <v>3</v>
      </c>
      <c r="H78" s="199">
        <f t="shared" si="4"/>
        <v>15</v>
      </c>
      <c r="I78" s="199"/>
      <c r="J78" s="200">
        <f t="shared" si="5"/>
        <v>15</v>
      </c>
      <c r="K78" s="200"/>
      <c r="L78" s="201">
        <f t="shared" si="2"/>
        <v>15</v>
      </c>
      <c r="M78" s="202">
        <v>230</v>
      </c>
      <c r="N78" s="203">
        <f t="shared" si="3"/>
        <v>3450</v>
      </c>
      <c r="O78" s="204">
        <v>15</v>
      </c>
      <c r="P78" s="205">
        <v>230</v>
      </c>
      <c r="Q78" s="205">
        <v>3450</v>
      </c>
      <c r="R78" s="204">
        <v>15</v>
      </c>
      <c r="S78" s="205">
        <v>230</v>
      </c>
      <c r="T78" s="205">
        <v>3450</v>
      </c>
    </row>
    <row r="79" spans="1:20" ht="17.25" customHeight="1" x14ac:dyDescent="0.25">
      <c r="A79" s="198" t="s">
        <v>587</v>
      </c>
      <c r="B79" s="199">
        <v>4</v>
      </c>
      <c r="C79" s="199">
        <v>40</v>
      </c>
      <c r="D79" s="199"/>
      <c r="E79" s="200">
        <v>0</v>
      </c>
      <c r="F79" s="200">
        <v>0</v>
      </c>
      <c r="G79" s="199">
        <v>4</v>
      </c>
      <c r="H79" s="199">
        <f t="shared" si="4"/>
        <v>20</v>
      </c>
      <c r="I79" s="199"/>
      <c r="J79" s="200">
        <f t="shared" si="5"/>
        <v>20</v>
      </c>
      <c r="K79" s="200"/>
      <c r="L79" s="201">
        <f t="shared" si="2"/>
        <v>40</v>
      </c>
      <c r="M79" s="202">
        <v>700</v>
      </c>
      <c r="N79" s="203">
        <f t="shared" si="3"/>
        <v>28000</v>
      </c>
      <c r="O79" s="204">
        <v>40</v>
      </c>
      <c r="P79" s="205">
        <v>700</v>
      </c>
      <c r="Q79" s="205">
        <v>28000</v>
      </c>
      <c r="R79" s="204">
        <v>40</v>
      </c>
      <c r="S79" s="205">
        <v>700</v>
      </c>
      <c r="T79" s="205">
        <v>28000</v>
      </c>
    </row>
    <row r="80" spans="1:20" ht="24.75" customHeight="1" x14ac:dyDescent="0.25">
      <c r="A80" s="198" t="s">
        <v>588</v>
      </c>
      <c r="B80" s="199">
        <v>1</v>
      </c>
      <c r="C80" s="199">
        <v>10</v>
      </c>
      <c r="D80" s="199"/>
      <c r="E80" s="200">
        <v>0</v>
      </c>
      <c r="F80" s="200">
        <v>0</v>
      </c>
      <c r="G80" s="199">
        <v>1</v>
      </c>
      <c r="H80" s="199">
        <f t="shared" si="4"/>
        <v>5</v>
      </c>
      <c r="I80" s="199"/>
      <c r="J80" s="200">
        <f t="shared" si="5"/>
        <v>5</v>
      </c>
      <c r="K80" s="200"/>
      <c r="L80" s="201">
        <v>10</v>
      </c>
      <c r="M80" s="202">
        <v>2600</v>
      </c>
      <c r="N80" s="203">
        <f t="shared" si="3"/>
        <v>26000</v>
      </c>
      <c r="O80" s="204">
        <v>10</v>
      </c>
      <c r="P80" s="205">
        <v>2600</v>
      </c>
      <c r="Q80" s="205">
        <v>26000</v>
      </c>
      <c r="R80" s="204">
        <v>10</v>
      </c>
      <c r="S80" s="205">
        <v>2600</v>
      </c>
      <c r="T80" s="205">
        <v>26000</v>
      </c>
    </row>
    <row r="81" spans="1:20" s="213" customFormat="1" ht="15" x14ac:dyDescent="0.2">
      <c r="A81" s="207" t="s">
        <v>2</v>
      </c>
      <c r="B81" s="208" t="s">
        <v>21</v>
      </c>
      <c r="C81" s="208" t="s">
        <v>21</v>
      </c>
      <c r="D81" s="208"/>
      <c r="E81" s="208" t="s">
        <v>21</v>
      </c>
      <c r="F81" s="208" t="s">
        <v>21</v>
      </c>
      <c r="G81" s="208" t="s">
        <v>21</v>
      </c>
      <c r="H81" s="208" t="s">
        <v>21</v>
      </c>
      <c r="I81" s="208"/>
      <c r="J81" s="208" t="s">
        <v>21</v>
      </c>
      <c r="K81" s="208" t="s">
        <v>21</v>
      </c>
      <c r="L81" s="209" t="s">
        <v>21</v>
      </c>
      <c r="M81" s="209" t="s">
        <v>21</v>
      </c>
      <c r="N81" s="210">
        <f>SUM(N14:N80)</f>
        <v>570000</v>
      </c>
      <c r="O81" s="211" t="s">
        <v>21</v>
      </c>
      <c r="P81" s="211" t="s">
        <v>21</v>
      </c>
      <c r="Q81" s="212">
        <f>SUM(Q14:Q80)</f>
        <v>570000</v>
      </c>
      <c r="R81" s="211" t="s">
        <v>21</v>
      </c>
      <c r="S81" s="211" t="s">
        <v>21</v>
      </c>
      <c r="T81" s="212">
        <f>SUM(T14:T80)</f>
        <v>570000</v>
      </c>
    </row>
    <row r="82" spans="1:20" s="213" customFormat="1" ht="15" x14ac:dyDescent="0.2">
      <c r="A82" s="207" t="s">
        <v>24</v>
      </c>
      <c r="B82" s="208" t="s">
        <v>21</v>
      </c>
      <c r="C82" s="208" t="s">
        <v>21</v>
      </c>
      <c r="D82" s="208"/>
      <c r="E82" s="208" t="s">
        <v>21</v>
      </c>
      <c r="F82" s="208" t="s">
        <v>21</v>
      </c>
      <c r="G82" s="208" t="s">
        <v>21</v>
      </c>
      <c r="H82" s="208" t="s">
        <v>21</v>
      </c>
      <c r="I82" s="208"/>
      <c r="J82" s="208" t="s">
        <v>21</v>
      </c>
      <c r="K82" s="208" t="s">
        <v>21</v>
      </c>
      <c r="L82" s="208" t="s">
        <v>21</v>
      </c>
      <c r="M82" s="208" t="s">
        <v>21</v>
      </c>
      <c r="N82" s="210">
        <f>N81/1000</f>
        <v>570</v>
      </c>
      <c r="O82" s="211" t="s">
        <v>21</v>
      </c>
      <c r="P82" s="211" t="s">
        <v>21</v>
      </c>
      <c r="Q82" s="212">
        <f>Q81/1000</f>
        <v>570</v>
      </c>
      <c r="R82" s="214" t="s">
        <v>21</v>
      </c>
      <c r="S82" s="214" t="s">
        <v>21</v>
      </c>
      <c r="T82" s="212">
        <f>T81/1000</f>
        <v>570</v>
      </c>
    </row>
    <row r="83" spans="1:20" s="221" customFormat="1" x14ac:dyDescent="0.2">
      <c r="A83" s="215"/>
      <c r="B83" s="216"/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7"/>
      <c r="N83" s="218"/>
      <c r="O83" s="219"/>
      <c r="P83" s="219"/>
      <c r="Q83" s="220"/>
      <c r="R83" s="216"/>
      <c r="S83" s="216"/>
      <c r="T83" s="220"/>
    </row>
    <row r="84" spans="1:20" x14ac:dyDescent="0.2">
      <c r="A84" s="222" t="s">
        <v>4</v>
      </c>
      <c r="B84" s="223"/>
      <c r="C84" s="223"/>
      <c r="D84" s="223"/>
      <c r="E84" s="223"/>
      <c r="F84" s="224"/>
      <c r="G84" s="223"/>
      <c r="H84" s="223"/>
      <c r="I84" s="223"/>
      <c r="J84" s="223"/>
      <c r="K84" s="225"/>
      <c r="L84" s="225"/>
      <c r="M84" s="226"/>
      <c r="N84" s="226"/>
      <c r="O84" s="226"/>
      <c r="P84" s="222"/>
      <c r="Q84" s="903" t="s">
        <v>589</v>
      </c>
      <c r="R84" s="903"/>
      <c r="S84" s="903"/>
      <c r="T84" s="903"/>
    </row>
    <row r="85" spans="1:20" x14ac:dyDescent="0.2">
      <c r="A85" s="222"/>
      <c r="B85" s="223"/>
      <c r="C85" s="223"/>
      <c r="D85" s="223"/>
      <c r="E85" s="223"/>
      <c r="F85" s="224"/>
      <c r="G85" s="223"/>
      <c r="H85" s="223"/>
      <c r="I85" s="223"/>
      <c r="J85" s="223"/>
      <c r="K85" s="904" t="s">
        <v>5</v>
      </c>
      <c r="L85" s="904"/>
      <c r="M85" s="227"/>
      <c r="N85" s="227"/>
      <c r="O85" s="227"/>
      <c r="P85" s="222"/>
      <c r="Q85" s="905" t="s">
        <v>6</v>
      </c>
      <c r="R85" s="905"/>
      <c r="S85" s="905"/>
      <c r="T85" s="905"/>
    </row>
    <row r="86" spans="1:20" x14ac:dyDescent="0.2">
      <c r="A86" s="222"/>
      <c r="B86" s="223"/>
      <c r="C86" s="223"/>
      <c r="D86" s="223"/>
      <c r="E86" s="223"/>
      <c r="F86" s="224"/>
      <c r="G86" s="223"/>
      <c r="H86" s="223"/>
      <c r="I86" s="223"/>
      <c r="J86" s="223"/>
      <c r="K86" s="222"/>
      <c r="L86" s="222"/>
      <c r="M86" s="222"/>
      <c r="N86" s="222"/>
      <c r="O86" s="222"/>
      <c r="P86" s="222"/>
      <c r="Q86" s="222"/>
      <c r="R86" s="222"/>
      <c r="S86" s="226"/>
    </row>
    <row r="87" spans="1:20" x14ac:dyDescent="0.2">
      <c r="A87" s="222" t="s">
        <v>7</v>
      </c>
      <c r="B87" s="223"/>
      <c r="C87" s="223"/>
      <c r="D87" s="223"/>
      <c r="E87" s="223"/>
      <c r="F87" s="224"/>
      <c r="G87" s="223"/>
      <c r="H87" s="223"/>
      <c r="I87" s="223"/>
      <c r="J87" s="223"/>
      <c r="K87" s="225"/>
      <c r="L87" s="225"/>
      <c r="M87" s="226"/>
      <c r="N87" s="226"/>
      <c r="O87" s="226"/>
      <c r="P87" s="222"/>
      <c r="Q87" s="903" t="s">
        <v>437</v>
      </c>
      <c r="R87" s="903"/>
      <c r="S87" s="903"/>
      <c r="T87" s="903"/>
    </row>
    <row r="88" spans="1:20" x14ac:dyDescent="0.2">
      <c r="A88" s="226"/>
      <c r="B88" s="224"/>
      <c r="C88" s="224"/>
      <c r="D88" s="224"/>
      <c r="E88" s="224"/>
      <c r="F88" s="224"/>
      <c r="G88" s="224"/>
      <c r="H88" s="224"/>
      <c r="I88" s="224"/>
      <c r="J88" s="224"/>
      <c r="K88" s="904" t="s">
        <v>5</v>
      </c>
      <c r="L88" s="904"/>
      <c r="M88" s="227"/>
      <c r="N88" s="227"/>
      <c r="O88" s="227"/>
      <c r="P88" s="222"/>
      <c r="Q88" s="905" t="s">
        <v>6</v>
      </c>
      <c r="R88" s="905"/>
      <c r="S88" s="905"/>
      <c r="T88" s="905"/>
    </row>
    <row r="89" spans="1:20" x14ac:dyDescent="0.2">
      <c r="B89" s="221"/>
      <c r="D89" s="221"/>
      <c r="E89" s="221"/>
      <c r="F89" s="221"/>
      <c r="G89" s="221"/>
      <c r="H89" s="221"/>
      <c r="I89" s="221"/>
      <c r="J89" s="221"/>
    </row>
    <row r="90" spans="1:20" x14ac:dyDescent="0.2">
      <c r="B90" s="221"/>
      <c r="D90" s="221"/>
      <c r="E90" s="221"/>
      <c r="F90" s="221"/>
      <c r="G90" s="221"/>
      <c r="H90" s="221"/>
      <c r="I90" s="221"/>
      <c r="J90" s="221"/>
    </row>
    <row r="91" spans="1:20" x14ac:dyDescent="0.2">
      <c r="B91" s="221"/>
      <c r="D91" s="221"/>
      <c r="E91" s="221"/>
      <c r="F91" s="221"/>
      <c r="G91" s="221"/>
      <c r="H91" s="221"/>
      <c r="I91" s="221"/>
      <c r="J91" s="221"/>
    </row>
    <row r="92" spans="1:20" x14ac:dyDescent="0.2">
      <c r="B92" s="221"/>
      <c r="D92" s="221"/>
      <c r="E92" s="221"/>
      <c r="F92" s="221"/>
      <c r="G92" s="221"/>
      <c r="H92" s="221"/>
      <c r="I92" s="221"/>
      <c r="J92" s="221"/>
    </row>
    <row r="93" spans="1:20" x14ac:dyDescent="0.2">
      <c r="B93" s="221"/>
      <c r="D93" s="221"/>
      <c r="E93" s="221"/>
      <c r="F93" s="221"/>
      <c r="G93" s="221"/>
      <c r="H93" s="221"/>
      <c r="I93" s="221"/>
      <c r="J93" s="221"/>
    </row>
    <row r="94" spans="1:20" x14ac:dyDescent="0.2">
      <c r="B94" s="221"/>
      <c r="D94" s="221"/>
      <c r="E94" s="221"/>
      <c r="F94" s="221"/>
      <c r="G94" s="221"/>
      <c r="H94" s="221"/>
      <c r="I94" s="221"/>
      <c r="J94" s="221"/>
    </row>
    <row r="95" spans="1:20" x14ac:dyDescent="0.2">
      <c r="B95" s="221"/>
      <c r="D95" s="221"/>
      <c r="E95" s="221"/>
      <c r="F95" s="221"/>
      <c r="G95" s="221"/>
      <c r="H95" s="221"/>
      <c r="I95" s="221"/>
      <c r="J95" s="221"/>
    </row>
    <row r="96" spans="1:20" x14ac:dyDescent="0.2">
      <c r="B96" s="221"/>
      <c r="D96" s="221"/>
      <c r="E96" s="221"/>
      <c r="F96" s="221"/>
      <c r="G96" s="221"/>
      <c r="H96" s="221"/>
      <c r="I96" s="221"/>
      <c r="J96" s="221"/>
    </row>
    <row r="97" spans="2:10" x14ac:dyDescent="0.2">
      <c r="B97" s="221"/>
      <c r="D97" s="221"/>
      <c r="E97" s="221"/>
      <c r="F97" s="221"/>
      <c r="G97" s="221"/>
      <c r="H97" s="221"/>
      <c r="I97" s="221"/>
      <c r="J97" s="221"/>
    </row>
    <row r="98" spans="2:10" x14ac:dyDescent="0.2">
      <c r="B98" s="221"/>
      <c r="D98" s="221"/>
      <c r="E98" s="221"/>
      <c r="F98" s="221"/>
      <c r="G98" s="221"/>
      <c r="H98" s="221"/>
      <c r="I98" s="221"/>
      <c r="J98" s="221"/>
    </row>
    <row r="99" spans="2:10" x14ac:dyDescent="0.2">
      <c r="B99" s="221"/>
      <c r="D99" s="221"/>
      <c r="E99" s="221"/>
      <c r="F99" s="221"/>
      <c r="G99" s="221"/>
      <c r="H99" s="221"/>
      <c r="I99" s="221"/>
      <c r="J99" s="221"/>
    </row>
    <row r="100" spans="2:10" x14ac:dyDescent="0.2">
      <c r="B100" s="221"/>
      <c r="D100" s="221"/>
      <c r="E100" s="221"/>
      <c r="F100" s="221"/>
      <c r="G100" s="221"/>
      <c r="H100" s="221"/>
      <c r="I100" s="221"/>
      <c r="J100" s="221"/>
    </row>
    <row r="101" spans="2:10" x14ac:dyDescent="0.2">
      <c r="B101" s="221"/>
      <c r="D101" s="221"/>
      <c r="E101" s="221"/>
      <c r="F101" s="221"/>
      <c r="G101" s="221"/>
      <c r="H101" s="221"/>
      <c r="I101" s="221"/>
      <c r="J101" s="221"/>
    </row>
    <row r="102" spans="2:10" x14ac:dyDescent="0.2">
      <c r="B102" s="221"/>
      <c r="D102" s="221"/>
      <c r="E102" s="221"/>
      <c r="F102" s="221"/>
      <c r="G102" s="221"/>
      <c r="H102" s="221"/>
      <c r="I102" s="221"/>
      <c r="J102" s="221"/>
    </row>
    <row r="103" spans="2:10" x14ac:dyDescent="0.2">
      <c r="B103" s="221"/>
      <c r="D103" s="221"/>
      <c r="E103" s="221"/>
      <c r="F103" s="221"/>
      <c r="G103" s="221"/>
      <c r="H103" s="221"/>
      <c r="I103" s="221"/>
      <c r="J103" s="221"/>
    </row>
    <row r="104" spans="2:10" x14ac:dyDescent="0.2">
      <c r="B104" s="221"/>
      <c r="D104" s="221"/>
      <c r="E104" s="221"/>
      <c r="F104" s="221"/>
      <c r="G104" s="221"/>
      <c r="H104" s="221"/>
      <c r="I104" s="221"/>
      <c r="J104" s="221"/>
    </row>
  </sheetData>
  <mergeCells count="34">
    <mergeCell ref="Q87:T87"/>
    <mergeCell ref="K88:L88"/>
    <mergeCell ref="Q88:T88"/>
    <mergeCell ref="G11:H11"/>
    <mergeCell ref="I11:I12"/>
    <mergeCell ref="J11:J12"/>
    <mergeCell ref="K11:K12"/>
    <mergeCell ref="Q84:T84"/>
    <mergeCell ref="K85:L85"/>
    <mergeCell ref="Q85:T85"/>
    <mergeCell ref="R10:T11"/>
    <mergeCell ref="A10:A12"/>
    <mergeCell ref="B10:F10"/>
    <mergeCell ref="G10:K10"/>
    <mergeCell ref="L10:N11"/>
    <mergeCell ref="O10:Q11"/>
    <mergeCell ref="B11:C11"/>
    <mergeCell ref="D11:D12"/>
    <mergeCell ref="E11:E12"/>
    <mergeCell ref="F11:F12"/>
    <mergeCell ref="B9:E9"/>
    <mergeCell ref="G9:J9"/>
    <mergeCell ref="A1:T1"/>
    <mergeCell ref="A2:T2"/>
    <mergeCell ref="A3:T3"/>
    <mergeCell ref="A4:T4"/>
    <mergeCell ref="A5:T5"/>
    <mergeCell ref="B6:J6"/>
    <mergeCell ref="M6:S6"/>
    <mergeCell ref="B7:E7"/>
    <mergeCell ref="G7:J7"/>
    <mergeCell ref="M7:Q7"/>
    <mergeCell ref="B8:E8"/>
    <mergeCell ref="G8:J8"/>
  </mergeCells>
  <pageMargins left="0.7" right="0.7" top="0.75" bottom="0.75" header="0.3" footer="0.3"/>
  <pageSetup paperSize="9" orientation="landscape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53"/>
  <sheetViews>
    <sheetView topLeftCell="A28" zoomScaleSheetLayoutView="66" workbookViewId="0">
      <selection activeCell="G15" sqref="G15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369</v>
      </c>
      <c r="B3" s="756"/>
      <c r="C3" s="756"/>
      <c r="D3" s="756"/>
      <c r="E3" s="756"/>
      <c r="F3" s="756"/>
      <c r="G3" s="756"/>
    </row>
    <row r="4" spans="1:7" ht="57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969</v>
      </c>
      <c r="F8" s="779" t="s">
        <v>970</v>
      </c>
      <c r="G8" s="779" t="s">
        <v>971</v>
      </c>
    </row>
    <row r="9" spans="1:7" ht="18" customHeight="1" x14ac:dyDescent="0.2">
      <c r="A9" s="802"/>
      <c r="B9" s="802"/>
      <c r="C9" s="802"/>
      <c r="D9" s="802"/>
      <c r="E9" s="780"/>
      <c r="F9" s="780"/>
      <c r="G9" s="890"/>
    </row>
    <row r="10" spans="1:7" ht="20.100000000000001" customHeight="1" x14ac:dyDescent="0.25">
      <c r="A10" s="811" t="s">
        <v>515</v>
      </c>
      <c r="B10" s="811"/>
      <c r="C10" s="811"/>
      <c r="D10" s="811"/>
      <c r="E10" s="22">
        <v>570000</v>
      </c>
      <c r="F10" s="22">
        <v>570000</v>
      </c>
      <c r="G10" s="40">
        <v>570000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570000</v>
      </c>
      <c r="F42" s="5">
        <f>F10+F31+F32+F33+F34+F35+F36+F37+F38+F39+F40+F41</f>
        <v>570000</v>
      </c>
      <c r="G42" s="5">
        <f>G10+G31+G32+G33+G34+G35+G36+G37+G38+G39+G40+G41</f>
        <v>570000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570</v>
      </c>
      <c r="F43" s="5">
        <f>F42/1000</f>
        <v>570</v>
      </c>
      <c r="G43" s="5">
        <f>G42/1000</f>
        <v>570</v>
      </c>
    </row>
    <row r="44" spans="1:7" s="57" customFormat="1" ht="20.100000000000001" customHeight="1" x14ac:dyDescent="0.2">
      <c r="A44" s="778" t="s">
        <v>399</v>
      </c>
      <c r="B44" s="777"/>
      <c r="C44" s="777"/>
      <c r="D44" s="785"/>
      <c r="E44" s="36"/>
      <c r="F44" s="36"/>
      <c r="G44" s="56"/>
    </row>
    <row r="45" spans="1:7" s="57" customFormat="1" ht="20.100000000000001" customHeight="1" x14ac:dyDescent="0.2">
      <c r="A45" s="764" t="s">
        <v>400</v>
      </c>
      <c r="B45" s="765"/>
      <c r="C45" s="765"/>
      <c r="D45" s="784"/>
      <c r="E45" s="36">
        <v>570000</v>
      </c>
      <c r="F45" s="36">
        <v>570000</v>
      </c>
      <c r="G45" s="56">
        <v>570000</v>
      </c>
    </row>
    <row r="46" spans="1:7" s="57" customFormat="1" ht="20.100000000000001" customHeight="1" x14ac:dyDescent="0.2">
      <c r="A46" s="24" t="s">
        <v>403</v>
      </c>
      <c r="B46" s="24"/>
      <c r="C46" s="48"/>
      <c r="D46" s="50"/>
      <c r="E46" s="36">
        <v>0</v>
      </c>
      <c r="F46" s="36">
        <v>0</v>
      </c>
      <c r="G46" s="56">
        <v>0</v>
      </c>
    </row>
    <row r="47" spans="1:7" s="57" customFormat="1" ht="20.100000000000001" customHeight="1" x14ac:dyDescent="0.2">
      <c r="A47" s="764" t="s">
        <v>404</v>
      </c>
      <c r="B47" s="765"/>
      <c r="C47" s="765"/>
      <c r="D47" s="784"/>
      <c r="E47" s="36">
        <v>0</v>
      </c>
      <c r="F47" s="36">
        <v>0</v>
      </c>
      <c r="G47" s="56">
        <v>0</v>
      </c>
    </row>
    <row r="48" spans="1:7" x14ac:dyDescent="0.2">
      <c r="A48" s="783"/>
      <c r="B48" s="783"/>
    </row>
    <row r="49" spans="1:11" ht="15.75" x14ac:dyDescent="0.25">
      <c r="A49" s="3" t="s">
        <v>4</v>
      </c>
      <c r="B49" s="3"/>
      <c r="C49" s="27"/>
      <c r="D49" s="27"/>
      <c r="E49" s="3"/>
      <c r="F49" s="709" t="s">
        <v>436</v>
      </c>
      <c r="G49" s="709"/>
    </row>
    <row r="50" spans="1:11" ht="15.75" customHeight="1" x14ac:dyDescent="0.25">
      <c r="A50" s="3"/>
      <c r="B50" s="3"/>
      <c r="C50" s="708" t="s">
        <v>5</v>
      </c>
      <c r="D50" s="708"/>
      <c r="E50" s="3"/>
      <c r="F50" s="708" t="s">
        <v>6</v>
      </c>
      <c r="G50" s="708"/>
    </row>
    <row r="51" spans="1:11" ht="15.75" x14ac:dyDescent="0.25">
      <c r="A51" s="3"/>
      <c r="B51" s="3"/>
      <c r="C51" s="3"/>
      <c r="D51" s="3"/>
      <c r="E51" s="3"/>
      <c r="F51" s="3"/>
      <c r="G51" s="3"/>
    </row>
    <row r="52" spans="1:11" ht="15.75" x14ac:dyDescent="0.25">
      <c r="A52" s="3" t="s">
        <v>7</v>
      </c>
      <c r="B52" s="3"/>
      <c r="C52" s="27"/>
      <c r="D52" s="27"/>
      <c r="E52" s="3"/>
      <c r="F52" s="709" t="s">
        <v>437</v>
      </c>
      <c r="G52" s="709"/>
    </row>
    <row r="53" spans="1:11" ht="15.75" x14ac:dyDescent="0.25">
      <c r="A53" s="9"/>
      <c r="B53" s="9"/>
      <c r="C53" s="708" t="s">
        <v>5</v>
      </c>
      <c r="D53" s="708"/>
      <c r="E53" s="3"/>
      <c r="F53" s="708" t="s">
        <v>6</v>
      </c>
      <c r="G53" s="708"/>
      <c r="K53" t="s">
        <v>22</v>
      </c>
    </row>
  </sheetData>
  <sheetProtection selectLockedCells="1" selectUnlockedCells="1"/>
  <mergeCells count="54">
    <mergeCell ref="A2:G2"/>
    <mergeCell ref="A3:G3"/>
    <mergeCell ref="A5:G5"/>
    <mergeCell ref="A6:G6"/>
    <mergeCell ref="A7:F7"/>
    <mergeCell ref="A8:D9"/>
    <mergeCell ref="E8:E9"/>
    <mergeCell ref="F8:F9"/>
    <mergeCell ref="G8:G9"/>
    <mergeCell ref="A4:G4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38:D38"/>
    <mergeCell ref="A39:D39"/>
    <mergeCell ref="A33:D33"/>
    <mergeCell ref="A28:D28"/>
    <mergeCell ref="A29:D29"/>
    <mergeCell ref="A30:D30"/>
    <mergeCell ref="A31:D31"/>
    <mergeCell ref="A32:D32"/>
    <mergeCell ref="A48:B48"/>
    <mergeCell ref="A34:D34"/>
    <mergeCell ref="A35:D35"/>
    <mergeCell ref="A36:D36"/>
    <mergeCell ref="A37:D37"/>
    <mergeCell ref="A47:D47"/>
    <mergeCell ref="A44:D44"/>
    <mergeCell ref="A45:D45"/>
    <mergeCell ref="A40:D40"/>
    <mergeCell ref="A41:D41"/>
    <mergeCell ref="A42:D42"/>
    <mergeCell ref="A43:D43"/>
    <mergeCell ref="F49:G49"/>
    <mergeCell ref="C50:D50"/>
    <mergeCell ref="F50:G50"/>
    <mergeCell ref="F52:G52"/>
    <mergeCell ref="C53:D53"/>
    <mergeCell ref="F53:G53"/>
  </mergeCells>
  <pageMargins left="0.86614173228346458" right="0.19685039370078741" top="0.98425196850393704" bottom="0.98425196850393704" header="0.51181102362204722" footer="0.51181102362204722"/>
  <pageSetup paperSize="9" scale="68" firstPageNumber="0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73"/>
  <sheetViews>
    <sheetView workbookViewId="0">
      <selection activeCell="J13" sqref="J13"/>
    </sheetView>
  </sheetViews>
  <sheetFormatPr defaultRowHeight="12.75" x14ac:dyDescent="0.2"/>
  <cols>
    <col min="1" max="1" width="23" style="66" customWidth="1"/>
    <col min="2" max="4" width="9.140625" style="66"/>
    <col min="5" max="5" width="10.140625" style="66" bestFit="1" customWidth="1"/>
    <col min="6" max="7" width="9.140625" style="66"/>
    <col min="8" max="8" width="11.140625" style="66" customWidth="1"/>
    <col min="9" max="10" width="9.140625" style="66"/>
    <col min="11" max="11" width="11.5703125" style="66" customWidth="1"/>
    <col min="12" max="16384" width="9.140625" style="66"/>
  </cols>
  <sheetData>
    <row r="2" spans="1:11" ht="15.75" x14ac:dyDescent="0.25">
      <c r="A2" s="907" t="s">
        <v>0</v>
      </c>
      <c r="B2" s="907"/>
      <c r="C2" s="907"/>
      <c r="D2" s="907"/>
      <c r="E2" s="907"/>
      <c r="F2" s="907"/>
      <c r="G2" s="907"/>
      <c r="H2" s="907"/>
      <c r="I2" s="907"/>
    </row>
    <row r="3" spans="1:11" ht="15.75" x14ac:dyDescent="0.25">
      <c r="A3" s="908" t="s">
        <v>630</v>
      </c>
      <c r="B3" s="908"/>
      <c r="C3" s="908"/>
      <c r="D3" s="908"/>
      <c r="E3" s="908"/>
      <c r="F3" s="908"/>
      <c r="G3" s="908"/>
      <c r="H3" s="908"/>
      <c r="I3" s="908"/>
    </row>
    <row r="4" spans="1:11" ht="46.5" customHeight="1" x14ac:dyDescent="0.25">
      <c r="A4" s="909" t="s">
        <v>517</v>
      </c>
      <c r="B4" s="909"/>
      <c r="C4" s="909"/>
      <c r="D4" s="909"/>
      <c r="E4" s="909"/>
      <c r="F4" s="909"/>
      <c r="G4" s="909"/>
      <c r="H4" s="909"/>
      <c r="I4" s="909"/>
    </row>
    <row r="5" spans="1:11" x14ac:dyDescent="0.2">
      <c r="A5" s="854" t="s">
        <v>1</v>
      </c>
      <c r="B5" s="854"/>
      <c r="C5" s="854"/>
      <c r="D5" s="854"/>
      <c r="E5" s="854"/>
      <c r="F5" s="854"/>
      <c r="G5" s="854"/>
      <c r="H5" s="854"/>
      <c r="I5" s="854"/>
    </row>
    <row r="6" spans="1:11" ht="15.75" x14ac:dyDescent="0.25">
      <c r="A6" s="246" t="s">
        <v>406</v>
      </c>
      <c r="B6" s="247"/>
      <c r="C6" s="247"/>
      <c r="D6" s="248"/>
      <c r="E6" s="249"/>
      <c r="F6" s="249"/>
      <c r="G6" s="249"/>
      <c r="H6" s="249"/>
      <c r="I6" s="249"/>
    </row>
    <row r="7" spans="1:11" ht="15.75" x14ac:dyDescent="0.25">
      <c r="A7" s="908" t="s">
        <v>514</v>
      </c>
      <c r="B7" s="908"/>
      <c r="C7" s="908"/>
      <c r="D7" s="908"/>
      <c r="E7" s="908"/>
      <c r="F7" s="908"/>
      <c r="G7" s="908"/>
      <c r="H7" s="908"/>
      <c r="I7" s="908"/>
    </row>
    <row r="8" spans="1:11" ht="15.75" x14ac:dyDescent="0.25">
      <c r="A8" s="908"/>
      <c r="B8" s="908"/>
      <c r="C8" s="908"/>
      <c r="D8" s="908"/>
      <c r="E8" s="908"/>
      <c r="F8" s="908"/>
      <c r="G8" s="908"/>
      <c r="H8" s="908"/>
    </row>
    <row r="10" spans="1:11" ht="15" customHeight="1" x14ac:dyDescent="0.2">
      <c r="A10" s="910" t="s">
        <v>8</v>
      </c>
      <c r="B10" s="911" t="s">
        <v>11</v>
      </c>
      <c r="C10" s="911" t="s">
        <v>984</v>
      </c>
      <c r="D10" s="911"/>
      <c r="E10" s="911"/>
      <c r="F10" s="911" t="s">
        <v>958</v>
      </c>
      <c r="G10" s="911"/>
      <c r="H10" s="911"/>
      <c r="I10" s="911" t="s">
        <v>980</v>
      </c>
      <c r="J10" s="911"/>
      <c r="K10" s="911"/>
    </row>
    <row r="11" spans="1:11" ht="15" x14ac:dyDescent="0.2">
      <c r="A11" s="910"/>
      <c r="B11" s="911"/>
      <c r="C11" s="214" t="s">
        <v>12</v>
      </c>
      <c r="D11" s="214" t="s">
        <v>13</v>
      </c>
      <c r="E11" s="214" t="s">
        <v>487</v>
      </c>
      <c r="F11" s="214" t="s">
        <v>12</v>
      </c>
      <c r="G11" s="214" t="s">
        <v>13</v>
      </c>
      <c r="H11" s="214" t="s">
        <v>487</v>
      </c>
      <c r="I11" s="214" t="s">
        <v>12</v>
      </c>
      <c r="J11" s="214" t="s">
        <v>13</v>
      </c>
      <c r="K11" s="214" t="s">
        <v>487</v>
      </c>
    </row>
    <row r="12" spans="1:11" s="10" customFormat="1" ht="28.5" x14ac:dyDescent="0.2">
      <c r="A12" s="250" t="s">
        <v>631</v>
      </c>
      <c r="B12" s="251"/>
      <c r="C12" s="251"/>
      <c r="D12" s="252"/>
      <c r="E12" s="253">
        <f>SUM(E13:E21)</f>
        <v>15955</v>
      </c>
      <c r="F12" s="253"/>
      <c r="G12" s="253"/>
      <c r="H12" s="253">
        <f t="shared" ref="H12:K12" si="0">SUM(H13:H21)</f>
        <v>15955</v>
      </c>
      <c r="I12" s="253"/>
      <c r="J12" s="253"/>
      <c r="K12" s="253">
        <f t="shared" si="0"/>
        <v>15955</v>
      </c>
    </row>
    <row r="13" spans="1:11" s="10" customFormat="1" ht="15" x14ac:dyDescent="0.2">
      <c r="A13" s="242" t="s">
        <v>632</v>
      </c>
      <c r="B13" s="238" t="s">
        <v>633</v>
      </c>
      <c r="C13" s="254">
        <v>60</v>
      </c>
      <c r="D13" s="254">
        <v>28</v>
      </c>
      <c r="E13" s="252">
        <f t="shared" ref="E13:E43" si="1">C13*D13</f>
        <v>1680</v>
      </c>
      <c r="F13" s="254">
        <v>60</v>
      </c>
      <c r="G13" s="254">
        <v>28</v>
      </c>
      <c r="H13" s="252">
        <f t="shared" ref="H13:H21" si="2">F13*G13</f>
        <v>1680</v>
      </c>
      <c r="I13" s="254">
        <v>60</v>
      </c>
      <c r="J13" s="254">
        <v>28</v>
      </c>
      <c r="K13" s="252">
        <f t="shared" ref="K13:K21" si="3">I13*J13</f>
        <v>1680</v>
      </c>
    </row>
    <row r="14" spans="1:11" s="10" customFormat="1" ht="15" x14ac:dyDescent="0.2">
      <c r="A14" s="242" t="s">
        <v>634</v>
      </c>
      <c r="B14" s="238" t="s">
        <v>605</v>
      </c>
      <c r="C14" s="254">
        <v>60</v>
      </c>
      <c r="D14" s="254">
        <v>45</v>
      </c>
      <c r="E14" s="252">
        <f t="shared" si="1"/>
        <v>2700</v>
      </c>
      <c r="F14" s="254">
        <v>60</v>
      </c>
      <c r="G14" s="254">
        <v>45</v>
      </c>
      <c r="H14" s="252">
        <f t="shared" si="2"/>
        <v>2700</v>
      </c>
      <c r="I14" s="254">
        <v>60</v>
      </c>
      <c r="J14" s="254">
        <v>45</v>
      </c>
      <c r="K14" s="252">
        <f t="shared" si="3"/>
        <v>2700</v>
      </c>
    </row>
    <row r="15" spans="1:11" s="10" customFormat="1" ht="30" x14ac:dyDescent="0.2">
      <c r="A15" s="242" t="s">
        <v>635</v>
      </c>
      <c r="B15" s="238" t="s">
        <v>605</v>
      </c>
      <c r="C15" s="254">
        <v>0</v>
      </c>
      <c r="D15" s="254">
        <v>0</v>
      </c>
      <c r="E15" s="252">
        <f>C15*D15</f>
        <v>0</v>
      </c>
      <c r="F15" s="254">
        <v>1</v>
      </c>
      <c r="G15" s="254">
        <v>0</v>
      </c>
      <c r="H15" s="252">
        <f t="shared" si="2"/>
        <v>0</v>
      </c>
      <c r="I15" s="254">
        <v>0</v>
      </c>
      <c r="J15" s="254">
        <v>0</v>
      </c>
      <c r="K15" s="252">
        <f t="shared" si="3"/>
        <v>0</v>
      </c>
    </row>
    <row r="16" spans="1:11" s="10" customFormat="1" ht="15" x14ac:dyDescent="0.2">
      <c r="A16" s="242" t="s">
        <v>636</v>
      </c>
      <c r="B16" s="238" t="s">
        <v>605</v>
      </c>
      <c r="C16" s="254">
        <v>25</v>
      </c>
      <c r="D16" s="254">
        <v>60</v>
      </c>
      <c r="E16" s="252">
        <f t="shared" si="1"/>
        <v>1500</v>
      </c>
      <c r="F16" s="254">
        <v>25</v>
      </c>
      <c r="G16" s="254">
        <v>60</v>
      </c>
      <c r="H16" s="252">
        <f t="shared" si="2"/>
        <v>1500</v>
      </c>
      <c r="I16" s="254">
        <v>25</v>
      </c>
      <c r="J16" s="254">
        <v>60</v>
      </c>
      <c r="K16" s="252">
        <f t="shared" si="3"/>
        <v>1500</v>
      </c>
    </row>
    <row r="17" spans="1:11" s="10" customFormat="1" ht="30" x14ac:dyDescent="0.2">
      <c r="A17" s="242" t="s">
        <v>637</v>
      </c>
      <c r="B17" s="238" t="s">
        <v>638</v>
      </c>
      <c r="C17" s="254">
        <v>50</v>
      </c>
      <c r="D17" s="254">
        <v>55</v>
      </c>
      <c r="E17" s="252">
        <f t="shared" si="1"/>
        <v>2750</v>
      </c>
      <c r="F17" s="254">
        <v>50</v>
      </c>
      <c r="G17" s="254">
        <v>55</v>
      </c>
      <c r="H17" s="252">
        <f t="shared" si="2"/>
        <v>2750</v>
      </c>
      <c r="I17" s="254">
        <v>50</v>
      </c>
      <c r="J17" s="254">
        <v>55</v>
      </c>
      <c r="K17" s="252">
        <f t="shared" si="3"/>
        <v>2750</v>
      </c>
    </row>
    <row r="18" spans="1:11" s="10" customFormat="1" ht="15" x14ac:dyDescent="0.2">
      <c r="A18" s="242" t="s">
        <v>639</v>
      </c>
      <c r="B18" s="238" t="s">
        <v>605</v>
      </c>
      <c r="C18" s="254">
        <v>30</v>
      </c>
      <c r="D18" s="254">
        <v>100</v>
      </c>
      <c r="E18" s="252">
        <f t="shared" si="1"/>
        <v>3000</v>
      </c>
      <c r="F18" s="254">
        <v>30</v>
      </c>
      <c r="G18" s="254">
        <v>100</v>
      </c>
      <c r="H18" s="252">
        <f t="shared" si="2"/>
        <v>3000</v>
      </c>
      <c r="I18" s="254">
        <v>30</v>
      </c>
      <c r="J18" s="254">
        <v>100</v>
      </c>
      <c r="K18" s="252">
        <f t="shared" si="3"/>
        <v>3000</v>
      </c>
    </row>
    <row r="19" spans="1:11" s="10" customFormat="1" ht="15" x14ac:dyDescent="0.2">
      <c r="A19" s="242" t="s">
        <v>640</v>
      </c>
      <c r="B19" s="238" t="s">
        <v>605</v>
      </c>
      <c r="C19" s="254">
        <v>15</v>
      </c>
      <c r="D19" s="254">
        <v>60</v>
      </c>
      <c r="E19" s="252">
        <f t="shared" si="1"/>
        <v>900</v>
      </c>
      <c r="F19" s="254">
        <v>15</v>
      </c>
      <c r="G19" s="254">
        <v>60</v>
      </c>
      <c r="H19" s="252">
        <f t="shared" si="2"/>
        <v>900</v>
      </c>
      <c r="I19" s="254">
        <v>15</v>
      </c>
      <c r="J19" s="254">
        <v>60</v>
      </c>
      <c r="K19" s="252">
        <f t="shared" si="3"/>
        <v>900</v>
      </c>
    </row>
    <row r="20" spans="1:11" s="10" customFormat="1" ht="15" x14ac:dyDescent="0.2">
      <c r="A20" s="242" t="s">
        <v>641</v>
      </c>
      <c r="B20" s="238" t="s">
        <v>605</v>
      </c>
      <c r="C20" s="254">
        <v>15</v>
      </c>
      <c r="D20" s="254">
        <v>55</v>
      </c>
      <c r="E20" s="252">
        <f t="shared" si="1"/>
        <v>825</v>
      </c>
      <c r="F20" s="254">
        <v>15</v>
      </c>
      <c r="G20" s="254">
        <v>55</v>
      </c>
      <c r="H20" s="252">
        <f t="shared" si="2"/>
        <v>825</v>
      </c>
      <c r="I20" s="254">
        <v>15</v>
      </c>
      <c r="J20" s="254">
        <v>55</v>
      </c>
      <c r="K20" s="252">
        <f t="shared" si="3"/>
        <v>825</v>
      </c>
    </row>
    <row r="21" spans="1:11" s="10" customFormat="1" ht="15" x14ac:dyDescent="0.2">
      <c r="A21" s="242" t="s">
        <v>642</v>
      </c>
      <c r="B21" s="238" t="s">
        <v>605</v>
      </c>
      <c r="C21" s="254">
        <v>200</v>
      </c>
      <c r="D21" s="254">
        <v>13</v>
      </c>
      <c r="E21" s="252">
        <f t="shared" si="1"/>
        <v>2600</v>
      </c>
      <c r="F21" s="254">
        <v>200</v>
      </c>
      <c r="G21" s="254">
        <v>13</v>
      </c>
      <c r="H21" s="252">
        <f t="shared" si="2"/>
        <v>2600</v>
      </c>
      <c r="I21" s="254">
        <v>200</v>
      </c>
      <c r="J21" s="254">
        <v>13</v>
      </c>
      <c r="K21" s="252">
        <f t="shared" si="3"/>
        <v>2600</v>
      </c>
    </row>
    <row r="22" spans="1:11" s="10" customFormat="1" ht="42.75" x14ac:dyDescent="0.2">
      <c r="A22" s="250" t="s">
        <v>643</v>
      </c>
      <c r="B22" s="251"/>
      <c r="C22" s="251"/>
      <c r="D22" s="252"/>
      <c r="E22" s="253">
        <f>E23+E24+E25+E26+E27+E30+E31+E29+E32+E28</f>
        <v>19412.78</v>
      </c>
      <c r="F22" s="251"/>
      <c r="G22" s="252"/>
      <c r="H22" s="253">
        <f>H23+H24+H25+H26+H27+H30+H31+H29+H32+H28</f>
        <v>19412.78</v>
      </c>
      <c r="I22" s="251"/>
      <c r="J22" s="252"/>
      <c r="K22" s="253">
        <f>K23+K24+K25+K26+K27+K30+K31+K29+K32+K28</f>
        <v>19412.78</v>
      </c>
    </row>
    <row r="23" spans="1:11" s="10" customFormat="1" ht="30" x14ac:dyDescent="0.2">
      <c r="A23" s="242" t="s">
        <v>644</v>
      </c>
      <c r="B23" s="238" t="s">
        <v>605</v>
      </c>
      <c r="C23" s="254">
        <v>20</v>
      </c>
      <c r="D23" s="254">
        <v>22</v>
      </c>
      <c r="E23" s="252">
        <f t="shared" si="1"/>
        <v>440</v>
      </c>
      <c r="F23" s="254">
        <v>20</v>
      </c>
      <c r="G23" s="254">
        <v>22</v>
      </c>
      <c r="H23" s="252">
        <f t="shared" ref="H23:H32" si="4">F23*G23</f>
        <v>440</v>
      </c>
      <c r="I23" s="254">
        <v>20</v>
      </c>
      <c r="J23" s="254">
        <v>22</v>
      </c>
      <c r="K23" s="252">
        <f t="shared" ref="K23:K32" si="5">I23*J23</f>
        <v>440</v>
      </c>
    </row>
    <row r="24" spans="1:11" s="10" customFormat="1" ht="60" customHeight="1" x14ac:dyDescent="0.2">
      <c r="A24" s="242" t="s">
        <v>645</v>
      </c>
      <c r="B24" s="238" t="s">
        <v>605</v>
      </c>
      <c r="C24" s="254">
        <v>5</v>
      </c>
      <c r="D24" s="254">
        <v>100</v>
      </c>
      <c r="E24" s="252">
        <f t="shared" si="1"/>
        <v>500</v>
      </c>
      <c r="F24" s="254">
        <v>4</v>
      </c>
      <c r="G24" s="254">
        <v>151.19999999999999</v>
      </c>
      <c r="H24" s="252">
        <v>498.78</v>
      </c>
      <c r="I24" s="254">
        <v>4</v>
      </c>
      <c r="J24" s="254">
        <v>151.19999999999999</v>
      </c>
      <c r="K24" s="252">
        <v>498.78</v>
      </c>
    </row>
    <row r="25" spans="1:11" s="10" customFormat="1" ht="15" x14ac:dyDescent="0.2">
      <c r="A25" s="242" t="s">
        <v>646</v>
      </c>
      <c r="B25" s="238" t="s">
        <v>605</v>
      </c>
      <c r="C25" s="254">
        <v>12</v>
      </c>
      <c r="D25" s="254">
        <v>33</v>
      </c>
      <c r="E25" s="252">
        <f t="shared" si="1"/>
        <v>396</v>
      </c>
      <c r="F25" s="254">
        <v>12</v>
      </c>
      <c r="G25" s="254">
        <v>33</v>
      </c>
      <c r="H25" s="252">
        <f t="shared" si="4"/>
        <v>396</v>
      </c>
      <c r="I25" s="254">
        <v>12</v>
      </c>
      <c r="J25" s="254">
        <v>33</v>
      </c>
      <c r="K25" s="252">
        <f t="shared" si="5"/>
        <v>396</v>
      </c>
    </row>
    <row r="26" spans="1:11" s="10" customFormat="1" ht="60" x14ac:dyDescent="0.2">
      <c r="A26" s="242" t="s">
        <v>647</v>
      </c>
      <c r="B26" s="238" t="s">
        <v>605</v>
      </c>
      <c r="C26" s="254">
        <v>12</v>
      </c>
      <c r="D26" s="254">
        <v>136</v>
      </c>
      <c r="E26" s="252">
        <v>1630.78</v>
      </c>
      <c r="F26" s="254">
        <v>12</v>
      </c>
      <c r="G26" s="254">
        <v>136</v>
      </c>
      <c r="H26" s="252">
        <f t="shared" si="4"/>
        <v>1632</v>
      </c>
      <c r="I26" s="254">
        <v>12</v>
      </c>
      <c r="J26" s="254">
        <v>136</v>
      </c>
      <c r="K26" s="252">
        <f t="shared" si="5"/>
        <v>1632</v>
      </c>
    </row>
    <row r="27" spans="1:11" s="10" customFormat="1" ht="30" x14ac:dyDescent="0.2">
      <c r="A27" s="242" t="s">
        <v>648</v>
      </c>
      <c r="B27" s="238" t="s">
        <v>605</v>
      </c>
      <c r="C27" s="254">
        <v>20</v>
      </c>
      <c r="D27" s="254">
        <v>105</v>
      </c>
      <c r="E27" s="252">
        <f t="shared" si="1"/>
        <v>2100</v>
      </c>
      <c r="F27" s="254">
        <v>20</v>
      </c>
      <c r="G27" s="254">
        <v>105</v>
      </c>
      <c r="H27" s="252">
        <f t="shared" si="4"/>
        <v>2100</v>
      </c>
      <c r="I27" s="254">
        <v>20</v>
      </c>
      <c r="J27" s="254">
        <v>105</v>
      </c>
      <c r="K27" s="252">
        <f t="shared" si="5"/>
        <v>2100</v>
      </c>
    </row>
    <row r="28" spans="1:11" s="10" customFormat="1" ht="30" x14ac:dyDescent="0.2">
      <c r="A28" s="242" t="s">
        <v>649</v>
      </c>
      <c r="B28" s="238" t="s">
        <v>605</v>
      </c>
      <c r="C28" s="254">
        <v>30</v>
      </c>
      <c r="D28" s="254">
        <v>190</v>
      </c>
      <c r="E28" s="252">
        <f>C28*D28</f>
        <v>5700</v>
      </c>
      <c r="F28" s="254">
        <v>30</v>
      </c>
      <c r="G28" s="254">
        <v>190</v>
      </c>
      <c r="H28" s="252">
        <f t="shared" si="4"/>
        <v>5700</v>
      </c>
      <c r="I28" s="254">
        <v>30</v>
      </c>
      <c r="J28" s="254">
        <v>190</v>
      </c>
      <c r="K28" s="252">
        <f t="shared" si="5"/>
        <v>5700</v>
      </c>
    </row>
    <row r="29" spans="1:11" s="10" customFormat="1" ht="75" x14ac:dyDescent="0.2">
      <c r="A29" s="242" t="s">
        <v>650</v>
      </c>
      <c r="B29" s="238" t="s">
        <v>605</v>
      </c>
      <c r="C29" s="254">
        <v>8</v>
      </c>
      <c r="D29" s="254">
        <v>150</v>
      </c>
      <c r="E29" s="252">
        <f t="shared" si="1"/>
        <v>1200</v>
      </c>
      <c r="F29" s="254">
        <v>8</v>
      </c>
      <c r="G29" s="254">
        <v>150</v>
      </c>
      <c r="H29" s="252">
        <f t="shared" si="4"/>
        <v>1200</v>
      </c>
      <c r="I29" s="254">
        <v>8</v>
      </c>
      <c r="J29" s="254">
        <v>150</v>
      </c>
      <c r="K29" s="252">
        <f t="shared" si="5"/>
        <v>1200</v>
      </c>
    </row>
    <row r="30" spans="1:11" s="10" customFormat="1" ht="30" x14ac:dyDescent="0.2">
      <c r="A30" s="242" t="s">
        <v>651</v>
      </c>
      <c r="B30" s="238" t="s">
        <v>613</v>
      </c>
      <c r="C30" s="254">
        <v>5</v>
      </c>
      <c r="D30" s="254">
        <v>523.20000000000005</v>
      </c>
      <c r="E30" s="252">
        <f t="shared" si="1"/>
        <v>2616</v>
      </c>
      <c r="F30" s="254">
        <v>5</v>
      </c>
      <c r="G30" s="254">
        <v>523.20000000000005</v>
      </c>
      <c r="H30" s="252">
        <f t="shared" si="4"/>
        <v>2616</v>
      </c>
      <c r="I30" s="254">
        <v>5</v>
      </c>
      <c r="J30" s="254">
        <v>523.20000000000005</v>
      </c>
      <c r="K30" s="252">
        <f t="shared" si="5"/>
        <v>2616</v>
      </c>
    </row>
    <row r="31" spans="1:11" s="10" customFormat="1" ht="15" x14ac:dyDescent="0.2">
      <c r="A31" s="242" t="s">
        <v>652</v>
      </c>
      <c r="B31" s="238" t="s">
        <v>605</v>
      </c>
      <c r="C31" s="254">
        <v>24</v>
      </c>
      <c r="D31" s="254">
        <v>45</v>
      </c>
      <c r="E31" s="252">
        <f t="shared" si="1"/>
        <v>1080</v>
      </c>
      <c r="F31" s="254">
        <v>24</v>
      </c>
      <c r="G31" s="254">
        <v>45</v>
      </c>
      <c r="H31" s="252">
        <f t="shared" si="4"/>
        <v>1080</v>
      </c>
      <c r="I31" s="254">
        <v>24</v>
      </c>
      <c r="J31" s="254">
        <v>45</v>
      </c>
      <c r="K31" s="252">
        <f t="shared" si="5"/>
        <v>1080</v>
      </c>
    </row>
    <row r="32" spans="1:11" s="10" customFormat="1" ht="30" x14ac:dyDescent="0.2">
      <c r="A32" s="242" t="s">
        <v>653</v>
      </c>
      <c r="B32" s="238" t="s">
        <v>654</v>
      </c>
      <c r="C32" s="254">
        <v>25</v>
      </c>
      <c r="D32" s="254">
        <v>150</v>
      </c>
      <c r="E32" s="252">
        <f t="shared" si="1"/>
        <v>3750</v>
      </c>
      <c r="F32" s="254">
        <v>25</v>
      </c>
      <c r="G32" s="254">
        <v>150</v>
      </c>
      <c r="H32" s="252">
        <f t="shared" si="4"/>
        <v>3750</v>
      </c>
      <c r="I32" s="254">
        <v>25</v>
      </c>
      <c r="J32" s="254">
        <v>150</v>
      </c>
      <c r="K32" s="252">
        <f t="shared" si="5"/>
        <v>3750</v>
      </c>
    </row>
    <row r="33" spans="1:11" s="10" customFormat="1" ht="42.75" x14ac:dyDescent="0.2">
      <c r="A33" s="250" t="s">
        <v>655</v>
      </c>
      <c r="B33" s="251"/>
      <c r="C33" s="251"/>
      <c r="D33" s="252"/>
      <c r="E33" s="253">
        <f>E34</f>
        <v>14560</v>
      </c>
      <c r="F33" s="251"/>
      <c r="G33" s="252"/>
      <c r="H33" s="253">
        <f>H34</f>
        <v>14560</v>
      </c>
      <c r="I33" s="251"/>
      <c r="J33" s="252"/>
      <c r="K33" s="253">
        <f>K34</f>
        <v>14560</v>
      </c>
    </row>
    <row r="34" spans="1:11" s="10" customFormat="1" ht="15" x14ac:dyDescent="0.2">
      <c r="A34" s="242" t="s">
        <v>656</v>
      </c>
      <c r="B34" s="254" t="s">
        <v>657</v>
      </c>
      <c r="C34" s="254">
        <v>104</v>
      </c>
      <c r="D34" s="254">
        <v>140</v>
      </c>
      <c r="E34" s="252">
        <f t="shared" si="1"/>
        <v>14560</v>
      </c>
      <c r="F34" s="254">
        <v>104</v>
      </c>
      <c r="G34" s="254">
        <v>140</v>
      </c>
      <c r="H34" s="252">
        <f>F34*G34</f>
        <v>14560</v>
      </c>
      <c r="I34" s="254">
        <v>104</v>
      </c>
      <c r="J34" s="254">
        <v>140</v>
      </c>
      <c r="K34" s="252">
        <f>I34*J34</f>
        <v>14560</v>
      </c>
    </row>
    <row r="35" spans="1:11" s="10" customFormat="1" ht="57" x14ac:dyDescent="0.2">
      <c r="A35" s="250" t="s">
        <v>658</v>
      </c>
      <c r="B35" s="251"/>
      <c r="C35" s="251"/>
      <c r="D35" s="252"/>
      <c r="E35" s="253">
        <f>E36+E37+E40+E43+E38+E41+E39</f>
        <v>27545</v>
      </c>
      <c r="F35" s="251"/>
      <c r="G35" s="252"/>
      <c r="H35" s="253">
        <f>H36+H37+H40+H43+H38+H41+H39</f>
        <v>27545</v>
      </c>
      <c r="I35" s="251"/>
      <c r="J35" s="252"/>
      <c r="K35" s="253">
        <f>K36+K37+K40+K43+K38+K41+K39</f>
        <v>27545</v>
      </c>
    </row>
    <row r="36" spans="1:11" s="10" customFormat="1" ht="15" x14ac:dyDescent="0.2">
      <c r="A36" s="242" t="s">
        <v>659</v>
      </c>
      <c r="B36" s="238" t="s">
        <v>605</v>
      </c>
      <c r="C36" s="254">
        <v>20</v>
      </c>
      <c r="D36" s="254">
        <v>150</v>
      </c>
      <c r="E36" s="252">
        <f>C36*D36</f>
        <v>3000</v>
      </c>
      <c r="F36" s="254">
        <v>20</v>
      </c>
      <c r="G36" s="254">
        <v>150</v>
      </c>
      <c r="H36" s="252">
        <f t="shared" ref="H36:H43" si="6">F36*G36</f>
        <v>3000</v>
      </c>
      <c r="I36" s="254">
        <v>20</v>
      </c>
      <c r="J36" s="254">
        <v>150</v>
      </c>
      <c r="K36" s="252">
        <f t="shared" ref="K36:K43" si="7">I36*J36</f>
        <v>3000</v>
      </c>
    </row>
    <row r="37" spans="1:11" s="10" customFormat="1" ht="15" x14ac:dyDescent="0.2">
      <c r="A37" s="242" t="s">
        <v>660</v>
      </c>
      <c r="B37" s="238" t="s">
        <v>605</v>
      </c>
      <c r="C37" s="254">
        <v>20</v>
      </c>
      <c r="D37" s="254">
        <v>180</v>
      </c>
      <c r="E37" s="252">
        <f>C37*D37</f>
        <v>3600</v>
      </c>
      <c r="F37" s="254">
        <v>20</v>
      </c>
      <c r="G37" s="254">
        <v>180</v>
      </c>
      <c r="H37" s="252">
        <f t="shared" si="6"/>
        <v>3600</v>
      </c>
      <c r="I37" s="254">
        <v>20</v>
      </c>
      <c r="J37" s="254">
        <v>180</v>
      </c>
      <c r="K37" s="252">
        <f t="shared" si="7"/>
        <v>3600</v>
      </c>
    </row>
    <row r="38" spans="1:11" s="10" customFormat="1" ht="30" x14ac:dyDescent="0.2">
      <c r="A38" s="242" t="s">
        <v>661</v>
      </c>
      <c r="B38" s="238" t="s">
        <v>605</v>
      </c>
      <c r="C38" s="254">
        <v>10</v>
      </c>
      <c r="D38" s="254">
        <v>250</v>
      </c>
      <c r="E38" s="252">
        <f>C38*D38</f>
        <v>2500</v>
      </c>
      <c r="F38" s="254">
        <v>10</v>
      </c>
      <c r="G38" s="254">
        <v>250</v>
      </c>
      <c r="H38" s="252">
        <f t="shared" si="6"/>
        <v>2500</v>
      </c>
      <c r="I38" s="254">
        <v>10</v>
      </c>
      <c r="J38" s="254">
        <v>250</v>
      </c>
      <c r="K38" s="252">
        <f t="shared" si="7"/>
        <v>2500</v>
      </c>
    </row>
    <row r="39" spans="1:11" s="10" customFormat="1" ht="30" x14ac:dyDescent="0.2">
      <c r="A39" s="242" t="s">
        <v>662</v>
      </c>
      <c r="B39" s="238" t="s">
        <v>605</v>
      </c>
      <c r="C39" s="254">
        <v>10</v>
      </c>
      <c r="D39" s="254">
        <v>700</v>
      </c>
      <c r="E39" s="252">
        <f>C39*D39</f>
        <v>7000</v>
      </c>
      <c r="F39" s="254">
        <v>10</v>
      </c>
      <c r="G39" s="254">
        <v>700</v>
      </c>
      <c r="H39" s="252">
        <f t="shared" si="6"/>
        <v>7000</v>
      </c>
      <c r="I39" s="254">
        <v>10</v>
      </c>
      <c r="J39" s="254">
        <v>700</v>
      </c>
      <c r="K39" s="252">
        <f t="shared" si="7"/>
        <v>7000</v>
      </c>
    </row>
    <row r="40" spans="1:11" s="10" customFormat="1" ht="45" x14ac:dyDescent="0.2">
      <c r="A40" s="242" t="s">
        <v>663</v>
      </c>
      <c r="B40" s="251" t="s">
        <v>664</v>
      </c>
      <c r="C40" s="251">
        <v>100</v>
      </c>
      <c r="D40" s="252">
        <v>29</v>
      </c>
      <c r="E40" s="252">
        <f t="shared" si="1"/>
        <v>2900</v>
      </c>
      <c r="F40" s="251">
        <v>100</v>
      </c>
      <c r="G40" s="252">
        <v>29</v>
      </c>
      <c r="H40" s="252">
        <f t="shared" si="6"/>
        <v>2900</v>
      </c>
      <c r="I40" s="251">
        <v>100</v>
      </c>
      <c r="J40" s="252">
        <v>29</v>
      </c>
      <c r="K40" s="252">
        <f t="shared" si="7"/>
        <v>2900</v>
      </c>
    </row>
    <row r="41" spans="1:11" s="10" customFormat="1" ht="15" x14ac:dyDescent="0.2">
      <c r="A41" s="242" t="s">
        <v>665</v>
      </c>
      <c r="B41" s="251" t="s">
        <v>666</v>
      </c>
      <c r="C41" s="251">
        <v>151</v>
      </c>
      <c r="D41" s="252">
        <v>45</v>
      </c>
      <c r="E41" s="252">
        <f>C41*D41</f>
        <v>6795</v>
      </c>
      <c r="F41" s="251">
        <v>151</v>
      </c>
      <c r="G41" s="252">
        <v>45</v>
      </c>
      <c r="H41" s="252">
        <f t="shared" si="6"/>
        <v>6795</v>
      </c>
      <c r="I41" s="251">
        <v>151</v>
      </c>
      <c r="J41" s="252">
        <v>45</v>
      </c>
      <c r="K41" s="252">
        <f t="shared" si="7"/>
        <v>6795</v>
      </c>
    </row>
    <row r="42" spans="1:11" s="10" customFormat="1" ht="30" x14ac:dyDescent="0.2">
      <c r="A42" s="242" t="s">
        <v>662</v>
      </c>
      <c r="B42" s="251" t="s">
        <v>605</v>
      </c>
      <c r="C42" s="251">
        <v>0</v>
      </c>
      <c r="D42" s="252">
        <v>650</v>
      </c>
      <c r="E42" s="252">
        <f>C42*D42</f>
        <v>0</v>
      </c>
      <c r="F42" s="251">
        <v>0</v>
      </c>
      <c r="G42" s="252">
        <v>650</v>
      </c>
      <c r="H42" s="252">
        <f t="shared" si="6"/>
        <v>0</v>
      </c>
      <c r="I42" s="251">
        <v>0</v>
      </c>
      <c r="J42" s="252">
        <v>650</v>
      </c>
      <c r="K42" s="252">
        <f t="shared" si="7"/>
        <v>0</v>
      </c>
    </row>
    <row r="43" spans="1:11" s="10" customFormat="1" ht="15" x14ac:dyDescent="0.2">
      <c r="A43" s="242" t="s">
        <v>667</v>
      </c>
      <c r="B43" s="251" t="s">
        <v>605</v>
      </c>
      <c r="C43" s="251">
        <v>100</v>
      </c>
      <c r="D43" s="252">
        <v>17.5</v>
      </c>
      <c r="E43" s="252">
        <f t="shared" si="1"/>
        <v>1750</v>
      </c>
      <c r="F43" s="251">
        <v>100</v>
      </c>
      <c r="G43" s="252">
        <v>17.5</v>
      </c>
      <c r="H43" s="252">
        <f t="shared" si="6"/>
        <v>1750</v>
      </c>
      <c r="I43" s="251">
        <v>100</v>
      </c>
      <c r="J43" s="252">
        <v>17.5</v>
      </c>
      <c r="K43" s="252">
        <f t="shared" si="7"/>
        <v>1750</v>
      </c>
    </row>
    <row r="44" spans="1:11" ht="15" x14ac:dyDescent="0.2">
      <c r="A44" s="255" t="s">
        <v>2</v>
      </c>
      <c r="B44" s="256" t="s">
        <v>21</v>
      </c>
      <c r="C44" s="256" t="s">
        <v>21</v>
      </c>
      <c r="D44" s="256" t="s">
        <v>21</v>
      </c>
      <c r="E44" s="257">
        <f>E35+E33+E12+E22+E42</f>
        <v>77472.78</v>
      </c>
      <c r="F44" s="256" t="s">
        <v>21</v>
      </c>
      <c r="G44" s="256" t="s">
        <v>21</v>
      </c>
      <c r="H44" s="257">
        <f>H35+H33+H12+H22+H42</f>
        <v>77472.78</v>
      </c>
      <c r="I44" s="256" t="s">
        <v>21</v>
      </c>
      <c r="J44" s="256" t="s">
        <v>21</v>
      </c>
      <c r="K44" s="257">
        <f>K35+K33+K12+K22+K42</f>
        <v>77472.78</v>
      </c>
    </row>
    <row r="45" spans="1:11" ht="15" x14ac:dyDescent="0.2">
      <c r="A45" s="255" t="s">
        <v>24</v>
      </c>
      <c r="B45" s="256" t="s">
        <v>21</v>
      </c>
      <c r="C45" s="256" t="s">
        <v>21</v>
      </c>
      <c r="D45" s="256" t="s">
        <v>21</v>
      </c>
      <c r="E45" s="257">
        <f>E44/1000</f>
        <v>77.47278</v>
      </c>
      <c r="F45" s="256" t="s">
        <v>21</v>
      </c>
      <c r="G45" s="256" t="s">
        <v>21</v>
      </c>
      <c r="H45" s="257">
        <f>H44/1000</f>
        <v>77.47278</v>
      </c>
      <c r="I45" s="256" t="s">
        <v>21</v>
      </c>
      <c r="J45" s="256" t="s">
        <v>21</v>
      </c>
      <c r="K45" s="257">
        <f>K44/1000</f>
        <v>77.47278</v>
      </c>
    </row>
    <row r="46" spans="1:11" ht="15" x14ac:dyDescent="0.2">
      <c r="A46" s="258"/>
      <c r="B46" s="259"/>
      <c r="C46" s="259"/>
      <c r="D46" s="259"/>
      <c r="E46" s="260"/>
      <c r="F46" s="259"/>
      <c r="G46" s="259"/>
      <c r="H46" s="260"/>
      <c r="I46" s="261"/>
      <c r="J46" s="261"/>
      <c r="K46" s="262"/>
    </row>
    <row r="47" spans="1:11" ht="15.75" x14ac:dyDescent="0.25">
      <c r="A47" s="181" t="s">
        <v>4</v>
      </c>
      <c r="B47" s="263"/>
      <c r="C47" s="263"/>
      <c r="D47" s="263"/>
      <c r="E47" s="264"/>
      <c r="F47" s="906" t="s">
        <v>436</v>
      </c>
      <c r="G47" s="906"/>
      <c r="H47" s="906"/>
    </row>
    <row r="48" spans="1:11" ht="18.75" x14ac:dyDescent="0.3">
      <c r="A48" s="265"/>
      <c r="B48" s="905" t="s">
        <v>5</v>
      </c>
      <c r="C48" s="905"/>
      <c r="D48" s="266"/>
      <c r="E48" s="905" t="s">
        <v>6</v>
      </c>
      <c r="F48" s="905"/>
      <c r="G48" s="905"/>
      <c r="H48" s="905"/>
    </row>
    <row r="49" spans="1:8" ht="18.75" x14ac:dyDescent="0.3">
      <c r="A49" s="265"/>
      <c r="B49" s="265"/>
      <c r="C49" s="265"/>
      <c r="D49" s="265"/>
      <c r="E49" s="265"/>
      <c r="F49" s="265"/>
      <c r="G49" s="265"/>
      <c r="H49" s="265"/>
    </row>
    <row r="50" spans="1:8" ht="15.75" x14ac:dyDescent="0.25">
      <c r="A50" s="181" t="s">
        <v>7</v>
      </c>
      <c r="B50" s="263"/>
      <c r="C50" s="263"/>
      <c r="D50" s="183"/>
      <c r="E50" s="912" t="s">
        <v>437</v>
      </c>
      <c r="F50" s="912"/>
      <c r="G50" s="912"/>
      <c r="H50" s="912"/>
    </row>
    <row r="51" spans="1:8" ht="18.75" x14ac:dyDescent="0.3">
      <c r="A51" s="267"/>
      <c r="B51" s="904" t="s">
        <v>5</v>
      </c>
      <c r="C51" s="904"/>
      <c r="D51" s="266"/>
      <c r="E51" s="905" t="s">
        <v>6</v>
      </c>
      <c r="F51" s="905"/>
      <c r="G51" s="905"/>
      <c r="H51" s="905"/>
    </row>
    <row r="52" spans="1:8" x14ac:dyDescent="0.2">
      <c r="A52" s="178"/>
      <c r="B52" s="178"/>
      <c r="C52" s="178"/>
      <c r="D52" s="178"/>
      <c r="E52" s="178"/>
      <c r="F52" s="178"/>
      <c r="G52" s="178"/>
      <c r="H52" s="178"/>
    </row>
    <row r="53" spans="1:8" x14ac:dyDescent="0.2">
      <c r="A53" s="178"/>
      <c r="B53" s="178"/>
      <c r="C53" s="178"/>
      <c r="D53" s="178"/>
      <c r="E53" s="178"/>
      <c r="F53" s="178"/>
      <c r="G53" s="178"/>
      <c r="H53" s="178"/>
    </row>
    <row r="54" spans="1:8" x14ac:dyDescent="0.2">
      <c r="A54" s="178"/>
      <c r="B54" s="178"/>
      <c r="C54" s="178"/>
      <c r="D54" s="178"/>
      <c r="E54" s="178"/>
      <c r="F54" s="178"/>
      <c r="G54" s="178"/>
      <c r="H54" s="178"/>
    </row>
    <row r="55" spans="1:8" x14ac:dyDescent="0.2">
      <c r="A55" s="178"/>
      <c r="B55" s="178"/>
      <c r="C55" s="178"/>
      <c r="D55" s="178"/>
      <c r="E55" s="178"/>
      <c r="F55" s="178"/>
      <c r="G55" s="178"/>
      <c r="H55" s="178"/>
    </row>
    <row r="56" spans="1:8" x14ac:dyDescent="0.2">
      <c r="A56" s="178"/>
      <c r="B56" s="178"/>
      <c r="C56" s="178"/>
      <c r="D56" s="178"/>
      <c r="E56" s="178"/>
      <c r="F56" s="178"/>
      <c r="G56" s="178"/>
      <c r="H56" s="178"/>
    </row>
    <row r="57" spans="1:8" x14ac:dyDescent="0.2">
      <c r="A57" s="178"/>
      <c r="B57" s="178"/>
      <c r="C57" s="178"/>
      <c r="D57" s="178"/>
      <c r="E57" s="178"/>
      <c r="F57" s="178"/>
      <c r="G57" s="178"/>
      <c r="H57" s="178"/>
    </row>
    <row r="58" spans="1:8" x14ac:dyDescent="0.2">
      <c r="A58" s="178"/>
      <c r="B58" s="178"/>
      <c r="C58" s="178"/>
      <c r="D58" s="178"/>
      <c r="E58" s="178"/>
      <c r="F58" s="178"/>
      <c r="G58" s="178"/>
      <c r="H58" s="178"/>
    </row>
    <row r="59" spans="1:8" x14ac:dyDescent="0.2">
      <c r="A59" s="178"/>
      <c r="B59" s="178"/>
      <c r="C59" s="178"/>
      <c r="D59" s="178"/>
      <c r="E59" s="178"/>
      <c r="F59" s="178"/>
      <c r="G59" s="178"/>
      <c r="H59" s="178"/>
    </row>
    <row r="60" spans="1:8" x14ac:dyDescent="0.2">
      <c r="A60" s="178"/>
      <c r="B60" s="178"/>
      <c r="C60" s="178"/>
      <c r="D60" s="178"/>
      <c r="E60" s="178"/>
      <c r="F60" s="178"/>
      <c r="G60" s="178"/>
      <c r="H60" s="178"/>
    </row>
    <row r="61" spans="1:8" x14ac:dyDescent="0.2">
      <c r="A61" s="178"/>
      <c r="B61" s="178"/>
      <c r="C61" s="178"/>
      <c r="D61" s="178"/>
      <c r="E61" s="178"/>
      <c r="F61" s="178"/>
      <c r="G61" s="178"/>
      <c r="H61" s="178"/>
    </row>
    <row r="62" spans="1:8" x14ac:dyDescent="0.2">
      <c r="A62" s="178"/>
      <c r="B62" s="178"/>
      <c r="C62" s="178"/>
      <c r="D62" s="178"/>
      <c r="E62" s="178"/>
      <c r="F62" s="178"/>
      <c r="G62" s="178"/>
      <c r="H62" s="178"/>
    </row>
    <row r="63" spans="1:8" x14ac:dyDescent="0.2">
      <c r="A63" s="178"/>
      <c r="B63" s="178"/>
      <c r="C63" s="178"/>
      <c r="D63" s="178"/>
      <c r="E63" s="178"/>
      <c r="F63" s="178"/>
      <c r="G63" s="178"/>
      <c r="H63" s="178"/>
    </row>
    <row r="64" spans="1:8" x14ac:dyDescent="0.2">
      <c r="A64" s="178"/>
      <c r="B64" s="178"/>
      <c r="C64" s="178"/>
      <c r="D64" s="178"/>
      <c r="E64" s="178"/>
      <c r="F64" s="178"/>
      <c r="G64" s="178"/>
      <c r="H64" s="178"/>
    </row>
    <row r="65" spans="1:8" x14ac:dyDescent="0.2">
      <c r="A65" s="178"/>
      <c r="B65" s="178"/>
      <c r="C65" s="178"/>
      <c r="D65" s="178"/>
      <c r="E65" s="178"/>
      <c r="F65" s="178"/>
      <c r="G65" s="178"/>
      <c r="H65" s="178"/>
    </row>
    <row r="66" spans="1:8" x14ac:dyDescent="0.2">
      <c r="A66" s="178"/>
      <c r="B66" s="178"/>
      <c r="C66" s="178"/>
      <c r="D66" s="178"/>
      <c r="E66" s="178"/>
      <c r="F66" s="178"/>
      <c r="G66" s="178"/>
      <c r="H66" s="178"/>
    </row>
    <row r="67" spans="1:8" x14ac:dyDescent="0.2">
      <c r="A67" s="178"/>
      <c r="B67" s="178"/>
      <c r="C67" s="178"/>
      <c r="D67" s="178"/>
      <c r="E67" s="178"/>
      <c r="F67" s="178"/>
      <c r="G67" s="178"/>
      <c r="H67" s="178"/>
    </row>
    <row r="68" spans="1:8" x14ac:dyDescent="0.2">
      <c r="A68" s="178"/>
      <c r="B68" s="178"/>
      <c r="C68" s="178"/>
      <c r="D68" s="178"/>
      <c r="E68" s="178"/>
      <c r="F68" s="178"/>
      <c r="G68" s="178"/>
      <c r="H68" s="178"/>
    </row>
    <row r="69" spans="1:8" x14ac:dyDescent="0.2">
      <c r="A69" s="178"/>
      <c r="B69" s="178"/>
      <c r="C69" s="178"/>
      <c r="D69" s="178"/>
      <c r="E69" s="178"/>
      <c r="F69" s="178"/>
      <c r="G69" s="178"/>
      <c r="H69" s="178"/>
    </row>
    <row r="70" spans="1:8" x14ac:dyDescent="0.2">
      <c r="A70" s="178"/>
      <c r="B70" s="178"/>
      <c r="C70" s="178"/>
      <c r="D70" s="178"/>
      <c r="E70" s="178"/>
      <c r="F70" s="178"/>
      <c r="G70" s="178"/>
      <c r="H70" s="178"/>
    </row>
    <row r="71" spans="1:8" x14ac:dyDescent="0.2">
      <c r="A71" s="178"/>
      <c r="B71" s="178"/>
      <c r="C71" s="178"/>
      <c r="D71" s="178"/>
      <c r="E71" s="178"/>
      <c r="F71" s="178"/>
      <c r="G71" s="178"/>
      <c r="H71" s="178"/>
    </row>
    <row r="72" spans="1:8" x14ac:dyDescent="0.2">
      <c r="A72" s="178"/>
      <c r="B72" s="178"/>
      <c r="C72" s="178"/>
      <c r="D72" s="178"/>
      <c r="E72" s="178"/>
      <c r="F72" s="178"/>
      <c r="G72" s="178"/>
      <c r="H72" s="178"/>
    </row>
    <row r="73" spans="1:8" x14ac:dyDescent="0.2">
      <c r="A73" s="178"/>
      <c r="B73" s="178"/>
      <c r="C73" s="178"/>
      <c r="D73" s="178"/>
      <c r="E73" s="178"/>
      <c r="F73" s="178"/>
      <c r="G73" s="178"/>
      <c r="H73" s="178"/>
    </row>
  </sheetData>
  <mergeCells count="17">
    <mergeCell ref="B48:C48"/>
    <mergeCell ref="E48:H48"/>
    <mergeCell ref="E50:H50"/>
    <mergeCell ref="B51:C51"/>
    <mergeCell ref="E51:H51"/>
    <mergeCell ref="F47:H47"/>
    <mergeCell ref="A2:I2"/>
    <mergeCell ref="A3:I3"/>
    <mergeCell ref="A4:I4"/>
    <mergeCell ref="A5:I5"/>
    <mergeCell ref="A7:I7"/>
    <mergeCell ref="A8:H8"/>
    <mergeCell ref="A10:A11"/>
    <mergeCell ref="B10:B11"/>
    <mergeCell ref="C10:E10"/>
    <mergeCell ref="F10:H10"/>
    <mergeCell ref="I10:K10"/>
  </mergeCells>
  <pageMargins left="0.7" right="0.7" top="0.75" bottom="0.75" header="0.3" footer="0.3"/>
  <pageSetup paperSize="9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Q66"/>
  <sheetViews>
    <sheetView topLeftCell="A25" workbookViewId="0">
      <selection activeCell="I9" sqref="I9:K9"/>
    </sheetView>
  </sheetViews>
  <sheetFormatPr defaultRowHeight="12.75" x14ac:dyDescent="0.2"/>
  <cols>
    <col min="1" max="1" width="23.7109375" style="66" customWidth="1"/>
    <col min="2" max="16384" width="9.140625" style="66"/>
  </cols>
  <sheetData>
    <row r="2" spans="1:17" ht="15.75" x14ac:dyDescent="0.25">
      <c r="A2" s="907" t="s">
        <v>0</v>
      </c>
      <c r="B2" s="907"/>
      <c r="C2" s="907"/>
      <c r="D2" s="907"/>
      <c r="E2" s="907"/>
      <c r="F2" s="907"/>
      <c r="G2" s="907"/>
      <c r="H2" s="907"/>
    </row>
    <row r="3" spans="1:17" ht="15.75" x14ac:dyDescent="0.25">
      <c r="A3" s="908" t="s">
        <v>603</v>
      </c>
      <c r="B3" s="908"/>
      <c r="C3" s="908"/>
      <c r="D3" s="908"/>
      <c r="E3" s="908"/>
      <c r="F3" s="908"/>
      <c r="G3" s="908"/>
      <c r="H3" s="908"/>
    </row>
    <row r="4" spans="1:17" ht="62.25" customHeight="1" x14ac:dyDescent="0.25">
      <c r="A4" s="913" t="s">
        <v>517</v>
      </c>
      <c r="B4" s="913"/>
      <c r="C4" s="913"/>
      <c r="D4" s="913"/>
      <c r="E4" s="913"/>
      <c r="F4" s="913"/>
      <c r="G4" s="913"/>
      <c r="H4" s="913"/>
      <c r="I4" s="232"/>
      <c r="J4" s="232"/>
      <c r="K4" s="232"/>
      <c r="L4" s="233"/>
      <c r="M4" s="233"/>
      <c r="N4" s="233"/>
      <c r="O4" s="233"/>
      <c r="P4" s="233"/>
      <c r="Q4" s="233"/>
    </row>
    <row r="5" spans="1:17" x14ac:dyDescent="0.2">
      <c r="A5" s="854" t="s">
        <v>1</v>
      </c>
      <c r="B5" s="854"/>
      <c r="C5" s="854"/>
      <c r="D5" s="854"/>
      <c r="E5" s="854"/>
      <c r="F5" s="854"/>
      <c r="G5" s="854"/>
      <c r="H5" s="854"/>
    </row>
    <row r="6" spans="1:17" ht="15.75" x14ac:dyDescent="0.25">
      <c r="A6" s="908" t="s">
        <v>514</v>
      </c>
      <c r="B6" s="908"/>
      <c r="C6" s="908"/>
      <c r="D6" s="908"/>
      <c r="E6" s="908"/>
      <c r="F6" s="908"/>
      <c r="G6" s="908"/>
      <c r="H6" s="908"/>
    </row>
    <row r="7" spans="1:17" ht="2.25" customHeight="1" x14ac:dyDescent="0.25">
      <c r="A7" s="908"/>
      <c r="B7" s="908"/>
      <c r="C7" s="908"/>
      <c r="D7" s="908"/>
      <c r="E7" s="908"/>
      <c r="F7" s="908"/>
      <c r="G7" s="908"/>
      <c r="H7" s="908"/>
    </row>
    <row r="8" spans="1:17" hidden="1" x14ac:dyDescent="0.2"/>
    <row r="9" spans="1:17" ht="15" x14ac:dyDescent="0.2">
      <c r="A9" s="911" t="s">
        <v>8</v>
      </c>
      <c r="B9" s="911" t="s">
        <v>11</v>
      </c>
      <c r="C9" s="911" t="s">
        <v>984</v>
      </c>
      <c r="D9" s="911"/>
      <c r="E9" s="911"/>
      <c r="F9" s="911" t="s">
        <v>958</v>
      </c>
      <c r="G9" s="911"/>
      <c r="H9" s="911"/>
      <c r="I9" s="911" t="s">
        <v>980</v>
      </c>
      <c r="J9" s="911"/>
      <c r="K9" s="911"/>
    </row>
    <row r="10" spans="1:17" ht="15" x14ac:dyDescent="0.2">
      <c r="A10" s="911"/>
      <c r="B10" s="911"/>
      <c r="C10" s="234" t="s">
        <v>12</v>
      </c>
      <c r="D10" s="234" t="s">
        <v>13</v>
      </c>
      <c r="E10" s="234" t="s">
        <v>487</v>
      </c>
      <c r="F10" s="234" t="s">
        <v>12</v>
      </c>
      <c r="G10" s="234" t="s">
        <v>13</v>
      </c>
      <c r="H10" s="234" t="s">
        <v>487</v>
      </c>
      <c r="I10" s="234" t="s">
        <v>12</v>
      </c>
      <c r="J10" s="234" t="s">
        <v>13</v>
      </c>
      <c r="K10" s="234" t="s">
        <v>487</v>
      </c>
    </row>
    <row r="11" spans="1:17" s="10" customFormat="1" ht="15" x14ac:dyDescent="0.2">
      <c r="A11" s="235" t="s">
        <v>604</v>
      </c>
      <c r="B11" s="236" t="s">
        <v>605</v>
      </c>
      <c r="C11" s="236">
        <v>300</v>
      </c>
      <c r="D11" s="236">
        <v>5</v>
      </c>
      <c r="E11" s="237">
        <f>D11*C11</f>
        <v>1500</v>
      </c>
      <c r="F11" s="236">
        <v>300</v>
      </c>
      <c r="G11" s="236">
        <v>5</v>
      </c>
      <c r="H11" s="237">
        <f>G11*F11</f>
        <v>1500</v>
      </c>
      <c r="I11" s="236">
        <v>300</v>
      </c>
      <c r="J11" s="236">
        <v>5</v>
      </c>
      <c r="K11" s="237">
        <f>J11*I11</f>
        <v>1500</v>
      </c>
    </row>
    <row r="12" spans="1:17" s="10" customFormat="1" ht="15" x14ac:dyDescent="0.2">
      <c r="A12" s="235" t="s">
        <v>606</v>
      </c>
      <c r="B12" s="238" t="s">
        <v>605</v>
      </c>
      <c r="C12" s="239">
        <v>200</v>
      </c>
      <c r="D12" s="240">
        <v>5</v>
      </c>
      <c r="E12" s="237">
        <f>C12*D12</f>
        <v>1000</v>
      </c>
      <c r="F12" s="239">
        <v>200</v>
      </c>
      <c r="G12" s="240">
        <v>5</v>
      </c>
      <c r="H12" s="237">
        <f>F12*G12</f>
        <v>1000</v>
      </c>
      <c r="I12" s="239">
        <v>200</v>
      </c>
      <c r="J12" s="240">
        <v>5</v>
      </c>
      <c r="K12" s="237">
        <f>I12*J12</f>
        <v>1000</v>
      </c>
    </row>
    <row r="13" spans="1:17" s="10" customFormat="1" ht="30" x14ac:dyDescent="0.2">
      <c r="A13" s="235" t="s">
        <v>607</v>
      </c>
      <c r="B13" s="238" t="s">
        <v>605</v>
      </c>
      <c r="C13" s="241">
        <v>200</v>
      </c>
      <c r="D13" s="241">
        <v>5</v>
      </c>
      <c r="E13" s="237">
        <f>C13*D13</f>
        <v>1000</v>
      </c>
      <c r="F13" s="241">
        <v>200</v>
      </c>
      <c r="G13" s="241">
        <v>5</v>
      </c>
      <c r="H13" s="237">
        <f>F13*G13</f>
        <v>1000</v>
      </c>
      <c r="I13" s="241">
        <v>200</v>
      </c>
      <c r="J13" s="241">
        <v>5</v>
      </c>
      <c r="K13" s="237">
        <f>I13*J13</f>
        <v>1000</v>
      </c>
    </row>
    <row r="14" spans="1:17" s="10" customFormat="1" ht="15" x14ac:dyDescent="0.2">
      <c r="A14" s="242" t="s">
        <v>608</v>
      </c>
      <c r="B14" s="238" t="s">
        <v>605</v>
      </c>
      <c r="C14" s="241">
        <v>200</v>
      </c>
      <c r="D14" s="241">
        <v>25.8</v>
      </c>
      <c r="E14" s="237">
        <f t="shared" ref="E14:E32" si="0">C14*D14</f>
        <v>5160</v>
      </c>
      <c r="F14" s="241">
        <v>200</v>
      </c>
      <c r="G14" s="241">
        <v>25.8</v>
      </c>
      <c r="H14" s="237">
        <f t="shared" ref="H14:H32" si="1">F14*G14</f>
        <v>5160</v>
      </c>
      <c r="I14" s="241">
        <v>200</v>
      </c>
      <c r="J14" s="241">
        <v>25.8</v>
      </c>
      <c r="K14" s="237">
        <f t="shared" ref="K14:K32" si="2">I14*J14</f>
        <v>5160</v>
      </c>
    </row>
    <row r="15" spans="1:17" s="10" customFormat="1" ht="15" x14ac:dyDescent="0.2">
      <c r="A15" s="242" t="s">
        <v>609</v>
      </c>
      <c r="B15" s="238" t="s">
        <v>605</v>
      </c>
      <c r="C15" s="241">
        <v>100</v>
      </c>
      <c r="D15" s="241">
        <v>50.6</v>
      </c>
      <c r="E15" s="237">
        <f t="shared" si="0"/>
        <v>5060</v>
      </c>
      <c r="F15" s="241">
        <v>100</v>
      </c>
      <c r="G15" s="241">
        <v>50.6</v>
      </c>
      <c r="H15" s="237">
        <f t="shared" si="1"/>
        <v>5060</v>
      </c>
      <c r="I15" s="241">
        <v>100</v>
      </c>
      <c r="J15" s="241">
        <v>50.6</v>
      </c>
      <c r="K15" s="237">
        <f t="shared" si="2"/>
        <v>5060</v>
      </c>
    </row>
    <row r="16" spans="1:17" s="10" customFormat="1" ht="15" x14ac:dyDescent="0.2">
      <c r="A16" s="242" t="s">
        <v>610</v>
      </c>
      <c r="B16" s="238" t="s">
        <v>605</v>
      </c>
      <c r="C16" s="241">
        <v>200</v>
      </c>
      <c r="D16" s="241">
        <v>12.1</v>
      </c>
      <c r="E16" s="237">
        <f t="shared" si="0"/>
        <v>2420</v>
      </c>
      <c r="F16" s="241">
        <v>200</v>
      </c>
      <c r="G16" s="241">
        <v>12.1</v>
      </c>
      <c r="H16" s="237">
        <f t="shared" si="1"/>
        <v>2420</v>
      </c>
      <c r="I16" s="241">
        <v>200</v>
      </c>
      <c r="J16" s="241">
        <v>12.1</v>
      </c>
      <c r="K16" s="237">
        <f t="shared" si="2"/>
        <v>2420</v>
      </c>
    </row>
    <row r="17" spans="1:11" s="10" customFormat="1" ht="15" x14ac:dyDescent="0.2">
      <c r="A17" s="242" t="s">
        <v>611</v>
      </c>
      <c r="B17" s="238" t="s">
        <v>605</v>
      </c>
      <c r="C17" s="241">
        <v>300</v>
      </c>
      <c r="D17" s="241">
        <v>10.5</v>
      </c>
      <c r="E17" s="237">
        <f t="shared" si="0"/>
        <v>3150</v>
      </c>
      <c r="F17" s="241">
        <v>300</v>
      </c>
      <c r="G17" s="241">
        <v>10.5</v>
      </c>
      <c r="H17" s="237">
        <f t="shared" si="1"/>
        <v>3150</v>
      </c>
      <c r="I17" s="241">
        <v>300</v>
      </c>
      <c r="J17" s="241">
        <v>10.5</v>
      </c>
      <c r="K17" s="237">
        <f t="shared" si="2"/>
        <v>3150</v>
      </c>
    </row>
    <row r="18" spans="1:11" s="10" customFormat="1" ht="15" x14ac:dyDescent="0.2">
      <c r="A18" s="242" t="s">
        <v>612</v>
      </c>
      <c r="B18" s="238" t="s">
        <v>613</v>
      </c>
      <c r="C18" s="241">
        <v>30</v>
      </c>
      <c r="D18" s="241">
        <v>50</v>
      </c>
      <c r="E18" s="237">
        <f t="shared" si="0"/>
        <v>1500</v>
      </c>
      <c r="F18" s="241">
        <v>30</v>
      </c>
      <c r="G18" s="241">
        <v>50</v>
      </c>
      <c r="H18" s="237">
        <f t="shared" si="1"/>
        <v>1500</v>
      </c>
      <c r="I18" s="241">
        <v>30</v>
      </c>
      <c r="J18" s="241">
        <v>50</v>
      </c>
      <c r="K18" s="237">
        <f t="shared" si="2"/>
        <v>1500</v>
      </c>
    </row>
    <row r="19" spans="1:11" s="10" customFormat="1" ht="15" x14ac:dyDescent="0.2">
      <c r="A19" s="242" t="s">
        <v>614</v>
      </c>
      <c r="B19" s="238" t="s">
        <v>605</v>
      </c>
      <c r="C19" s="241">
        <v>30</v>
      </c>
      <c r="D19" s="241">
        <v>10</v>
      </c>
      <c r="E19" s="237">
        <f t="shared" si="0"/>
        <v>300</v>
      </c>
      <c r="F19" s="241">
        <v>30</v>
      </c>
      <c r="G19" s="241">
        <v>10</v>
      </c>
      <c r="H19" s="237">
        <f t="shared" si="1"/>
        <v>300</v>
      </c>
      <c r="I19" s="241">
        <v>30</v>
      </c>
      <c r="J19" s="241">
        <v>10</v>
      </c>
      <c r="K19" s="237">
        <f t="shared" si="2"/>
        <v>300</v>
      </c>
    </row>
    <row r="20" spans="1:11" s="10" customFormat="1" ht="30" x14ac:dyDescent="0.2">
      <c r="A20" s="242" t="s">
        <v>615</v>
      </c>
      <c r="B20" s="238" t="s">
        <v>605</v>
      </c>
      <c r="C20" s="241">
        <v>60</v>
      </c>
      <c r="D20" s="241">
        <v>50</v>
      </c>
      <c r="E20" s="237">
        <f t="shared" si="0"/>
        <v>3000</v>
      </c>
      <c r="F20" s="241">
        <v>60</v>
      </c>
      <c r="G20" s="241">
        <v>50</v>
      </c>
      <c r="H20" s="237">
        <f t="shared" si="1"/>
        <v>3000</v>
      </c>
      <c r="I20" s="241">
        <v>60</v>
      </c>
      <c r="J20" s="241">
        <v>50</v>
      </c>
      <c r="K20" s="237">
        <f t="shared" si="2"/>
        <v>3000</v>
      </c>
    </row>
    <row r="21" spans="1:11" s="10" customFormat="1" ht="15" x14ac:dyDescent="0.2">
      <c r="A21" s="242" t="s">
        <v>616</v>
      </c>
      <c r="B21" s="238" t="s">
        <v>613</v>
      </c>
      <c r="C21" s="241">
        <v>60</v>
      </c>
      <c r="D21" s="241">
        <v>25</v>
      </c>
      <c r="E21" s="237">
        <f t="shared" si="0"/>
        <v>1500</v>
      </c>
      <c r="F21" s="241">
        <v>60</v>
      </c>
      <c r="G21" s="241">
        <v>25</v>
      </c>
      <c r="H21" s="237">
        <f t="shared" si="1"/>
        <v>1500</v>
      </c>
      <c r="I21" s="241">
        <v>60</v>
      </c>
      <c r="J21" s="241">
        <v>25</v>
      </c>
      <c r="K21" s="237">
        <f t="shared" si="2"/>
        <v>1500</v>
      </c>
    </row>
    <row r="22" spans="1:11" s="10" customFormat="1" ht="15" x14ac:dyDescent="0.2">
      <c r="A22" s="242" t="s">
        <v>617</v>
      </c>
      <c r="B22" s="238" t="s">
        <v>613</v>
      </c>
      <c r="C22" s="241">
        <v>60</v>
      </c>
      <c r="D22" s="241">
        <v>40</v>
      </c>
      <c r="E22" s="237">
        <f t="shared" si="0"/>
        <v>2400</v>
      </c>
      <c r="F22" s="241">
        <v>60</v>
      </c>
      <c r="G22" s="241">
        <v>40</v>
      </c>
      <c r="H22" s="237">
        <f t="shared" si="1"/>
        <v>2400</v>
      </c>
      <c r="I22" s="241">
        <v>60</v>
      </c>
      <c r="J22" s="241">
        <v>40</v>
      </c>
      <c r="K22" s="237">
        <f t="shared" si="2"/>
        <v>2400</v>
      </c>
    </row>
    <row r="23" spans="1:11" s="10" customFormat="1" ht="15" x14ac:dyDescent="0.2">
      <c r="A23" s="242" t="s">
        <v>618</v>
      </c>
      <c r="B23" s="238" t="s">
        <v>613</v>
      </c>
      <c r="C23" s="241">
        <v>60</v>
      </c>
      <c r="D23" s="241">
        <v>30</v>
      </c>
      <c r="E23" s="237">
        <f t="shared" si="0"/>
        <v>1800</v>
      </c>
      <c r="F23" s="241">
        <v>60</v>
      </c>
      <c r="G23" s="241">
        <v>30</v>
      </c>
      <c r="H23" s="237">
        <f t="shared" si="1"/>
        <v>1800</v>
      </c>
      <c r="I23" s="241">
        <v>60</v>
      </c>
      <c r="J23" s="241">
        <v>30</v>
      </c>
      <c r="K23" s="237">
        <f t="shared" si="2"/>
        <v>1800</v>
      </c>
    </row>
    <row r="24" spans="1:11" s="10" customFormat="1" ht="15" x14ac:dyDescent="0.2">
      <c r="A24" s="242" t="s">
        <v>619</v>
      </c>
      <c r="B24" s="238" t="s">
        <v>605</v>
      </c>
      <c r="C24" s="241">
        <v>600</v>
      </c>
      <c r="D24" s="241">
        <v>2</v>
      </c>
      <c r="E24" s="237">
        <f t="shared" si="0"/>
        <v>1200</v>
      </c>
      <c r="F24" s="241">
        <v>600</v>
      </c>
      <c r="G24" s="241">
        <v>2</v>
      </c>
      <c r="H24" s="237">
        <f t="shared" si="1"/>
        <v>1200</v>
      </c>
      <c r="I24" s="241">
        <v>600</v>
      </c>
      <c r="J24" s="241">
        <v>2</v>
      </c>
      <c r="K24" s="237">
        <f t="shared" si="2"/>
        <v>1200</v>
      </c>
    </row>
    <row r="25" spans="1:11" s="10" customFormat="1" ht="15" x14ac:dyDescent="0.2">
      <c r="A25" s="242" t="s">
        <v>620</v>
      </c>
      <c r="B25" s="238" t="s">
        <v>605</v>
      </c>
      <c r="C25" s="241">
        <v>30</v>
      </c>
      <c r="D25" s="241">
        <v>45</v>
      </c>
      <c r="E25" s="237">
        <f t="shared" si="0"/>
        <v>1350</v>
      </c>
      <c r="F25" s="241">
        <v>30</v>
      </c>
      <c r="G25" s="241">
        <v>45</v>
      </c>
      <c r="H25" s="237">
        <f t="shared" si="1"/>
        <v>1350</v>
      </c>
      <c r="I25" s="241">
        <v>30</v>
      </c>
      <c r="J25" s="241">
        <v>45</v>
      </c>
      <c r="K25" s="237">
        <f t="shared" si="2"/>
        <v>1350</v>
      </c>
    </row>
    <row r="26" spans="1:11" s="10" customFormat="1" ht="30" x14ac:dyDescent="0.2">
      <c r="A26" s="242" t="s">
        <v>621</v>
      </c>
      <c r="B26" s="238" t="s">
        <v>605</v>
      </c>
      <c r="C26" s="241">
        <v>600</v>
      </c>
      <c r="D26" s="241">
        <v>12</v>
      </c>
      <c r="E26" s="237">
        <f t="shared" si="0"/>
        <v>7200</v>
      </c>
      <c r="F26" s="241">
        <v>600</v>
      </c>
      <c r="G26" s="241">
        <v>12</v>
      </c>
      <c r="H26" s="237">
        <f t="shared" si="1"/>
        <v>7200</v>
      </c>
      <c r="I26" s="241">
        <v>600</v>
      </c>
      <c r="J26" s="241">
        <v>12</v>
      </c>
      <c r="K26" s="237">
        <f t="shared" si="2"/>
        <v>7200</v>
      </c>
    </row>
    <row r="27" spans="1:11" s="10" customFormat="1" ht="30" x14ac:dyDescent="0.2">
      <c r="A27" s="242" t="s">
        <v>622</v>
      </c>
      <c r="B27" s="238" t="s">
        <v>623</v>
      </c>
      <c r="C27" s="241">
        <v>30</v>
      </c>
      <c r="D27" s="241">
        <v>80</v>
      </c>
      <c r="E27" s="237">
        <f t="shared" si="0"/>
        <v>2400</v>
      </c>
      <c r="F27" s="241">
        <v>30</v>
      </c>
      <c r="G27" s="241">
        <v>80</v>
      </c>
      <c r="H27" s="237">
        <f t="shared" si="1"/>
        <v>2400</v>
      </c>
      <c r="I27" s="241">
        <v>30</v>
      </c>
      <c r="J27" s="241">
        <v>80</v>
      </c>
      <c r="K27" s="237">
        <f t="shared" si="2"/>
        <v>2400</v>
      </c>
    </row>
    <row r="28" spans="1:11" s="10" customFormat="1" ht="15" x14ac:dyDescent="0.2">
      <c r="A28" s="242" t="s">
        <v>624</v>
      </c>
      <c r="B28" s="238" t="s">
        <v>613</v>
      </c>
      <c r="C28" s="241">
        <v>60</v>
      </c>
      <c r="D28" s="241">
        <v>50</v>
      </c>
      <c r="E28" s="237">
        <f t="shared" si="0"/>
        <v>3000</v>
      </c>
      <c r="F28" s="241">
        <v>60</v>
      </c>
      <c r="G28" s="241">
        <v>50</v>
      </c>
      <c r="H28" s="237">
        <f t="shared" si="1"/>
        <v>3000</v>
      </c>
      <c r="I28" s="241">
        <v>60</v>
      </c>
      <c r="J28" s="241">
        <v>50</v>
      </c>
      <c r="K28" s="237">
        <f t="shared" si="2"/>
        <v>3000</v>
      </c>
    </row>
    <row r="29" spans="1:11" s="10" customFormat="1" ht="15" x14ac:dyDescent="0.2">
      <c r="A29" s="242" t="s">
        <v>625</v>
      </c>
      <c r="B29" s="238" t="s">
        <v>605</v>
      </c>
      <c r="C29" s="241">
        <v>60</v>
      </c>
      <c r="D29" s="241">
        <v>20</v>
      </c>
      <c r="E29" s="237">
        <f t="shared" si="0"/>
        <v>1200</v>
      </c>
      <c r="F29" s="241">
        <v>60</v>
      </c>
      <c r="G29" s="241">
        <v>20</v>
      </c>
      <c r="H29" s="237">
        <f t="shared" si="1"/>
        <v>1200</v>
      </c>
      <c r="I29" s="241">
        <v>60</v>
      </c>
      <c r="J29" s="241">
        <v>20</v>
      </c>
      <c r="K29" s="237">
        <f t="shared" si="2"/>
        <v>1200</v>
      </c>
    </row>
    <row r="30" spans="1:11" s="10" customFormat="1" ht="15" x14ac:dyDescent="0.2">
      <c r="A30" s="242" t="s">
        <v>626</v>
      </c>
      <c r="B30" s="238" t="s">
        <v>605</v>
      </c>
      <c r="C30" s="241">
        <v>60</v>
      </c>
      <c r="D30" s="241">
        <v>5</v>
      </c>
      <c r="E30" s="237">
        <f t="shared" si="0"/>
        <v>300</v>
      </c>
      <c r="F30" s="241">
        <v>60</v>
      </c>
      <c r="G30" s="241">
        <v>5</v>
      </c>
      <c r="H30" s="237">
        <f t="shared" si="1"/>
        <v>300</v>
      </c>
      <c r="I30" s="241">
        <v>60</v>
      </c>
      <c r="J30" s="241">
        <v>5</v>
      </c>
      <c r="K30" s="237">
        <f t="shared" si="2"/>
        <v>300</v>
      </c>
    </row>
    <row r="31" spans="1:11" s="10" customFormat="1" ht="15" x14ac:dyDescent="0.2">
      <c r="A31" s="242" t="s">
        <v>627</v>
      </c>
      <c r="B31" s="238" t="s">
        <v>605</v>
      </c>
      <c r="C31" s="241">
        <v>60</v>
      </c>
      <c r="D31" s="241">
        <v>20</v>
      </c>
      <c r="E31" s="237">
        <f t="shared" si="0"/>
        <v>1200</v>
      </c>
      <c r="F31" s="241">
        <v>60</v>
      </c>
      <c r="G31" s="241">
        <v>20</v>
      </c>
      <c r="H31" s="237">
        <f t="shared" si="1"/>
        <v>1200</v>
      </c>
      <c r="I31" s="241">
        <v>60</v>
      </c>
      <c r="J31" s="241">
        <v>20</v>
      </c>
      <c r="K31" s="237">
        <f t="shared" si="2"/>
        <v>1200</v>
      </c>
    </row>
    <row r="32" spans="1:11" s="10" customFormat="1" ht="15" x14ac:dyDescent="0.2">
      <c r="A32" s="242" t="s">
        <v>628</v>
      </c>
      <c r="B32" s="238" t="s">
        <v>613</v>
      </c>
      <c r="C32" s="241">
        <v>50</v>
      </c>
      <c r="D32" s="241">
        <v>50</v>
      </c>
      <c r="E32" s="237">
        <f t="shared" si="0"/>
        <v>2500</v>
      </c>
      <c r="F32" s="241">
        <v>50</v>
      </c>
      <c r="G32" s="241">
        <v>50</v>
      </c>
      <c r="H32" s="237">
        <f t="shared" si="1"/>
        <v>2500</v>
      </c>
      <c r="I32" s="241">
        <v>50</v>
      </c>
      <c r="J32" s="241">
        <v>50</v>
      </c>
      <c r="K32" s="237">
        <f t="shared" si="2"/>
        <v>2500</v>
      </c>
    </row>
    <row r="33" spans="1:11" s="10" customFormat="1" ht="15" x14ac:dyDescent="0.2">
      <c r="A33" s="242" t="s">
        <v>629</v>
      </c>
      <c r="B33" s="238" t="s">
        <v>605</v>
      </c>
      <c r="C33" s="241">
        <v>1</v>
      </c>
      <c r="D33" s="241">
        <v>65.63</v>
      </c>
      <c r="E33" s="237">
        <f>C33*D33</f>
        <v>65.63</v>
      </c>
      <c r="F33" s="241">
        <v>1</v>
      </c>
      <c r="G33" s="241">
        <v>65.63</v>
      </c>
      <c r="H33" s="237">
        <f>F33*G33</f>
        <v>65.63</v>
      </c>
      <c r="I33" s="241">
        <v>1</v>
      </c>
      <c r="J33" s="241">
        <v>65.63</v>
      </c>
      <c r="K33" s="237">
        <f>I33*J33</f>
        <v>65.63</v>
      </c>
    </row>
    <row r="34" spans="1:11" s="10" customFormat="1" ht="15" x14ac:dyDescent="0.2">
      <c r="A34" s="242" t="s">
        <v>629</v>
      </c>
      <c r="B34" s="238" t="s">
        <v>605</v>
      </c>
      <c r="C34" s="241">
        <v>0</v>
      </c>
      <c r="D34" s="241">
        <v>0</v>
      </c>
      <c r="E34" s="237">
        <v>0</v>
      </c>
      <c r="F34" s="241">
        <v>1</v>
      </c>
      <c r="G34" s="241">
        <v>50.02</v>
      </c>
      <c r="H34" s="237">
        <v>0</v>
      </c>
      <c r="I34" s="241">
        <v>0</v>
      </c>
      <c r="J34" s="241">
        <v>0</v>
      </c>
      <c r="K34" s="237">
        <f>I34*J34</f>
        <v>0</v>
      </c>
    </row>
    <row r="35" spans="1:11" s="10" customFormat="1" ht="15" x14ac:dyDescent="0.2">
      <c r="A35" s="242" t="s">
        <v>629</v>
      </c>
      <c r="B35" s="238" t="s">
        <v>605</v>
      </c>
      <c r="C35" s="241">
        <v>0</v>
      </c>
      <c r="D35" s="241">
        <v>0</v>
      </c>
      <c r="E35" s="237">
        <v>0</v>
      </c>
      <c r="F35" s="241">
        <v>0</v>
      </c>
      <c r="G35" s="241">
        <v>0</v>
      </c>
      <c r="H35" s="237">
        <v>0</v>
      </c>
      <c r="I35" s="241">
        <v>1</v>
      </c>
      <c r="J35" s="241">
        <v>0</v>
      </c>
      <c r="K35" s="237">
        <f>I35*J35</f>
        <v>0</v>
      </c>
    </row>
    <row r="36" spans="1:11" s="10" customFormat="1" ht="15" x14ac:dyDescent="0.2">
      <c r="A36" s="242" t="s">
        <v>629</v>
      </c>
      <c r="B36" s="238" t="s">
        <v>605</v>
      </c>
      <c r="C36" s="241">
        <v>9</v>
      </c>
      <c r="D36" s="241">
        <v>65.61</v>
      </c>
      <c r="E36" s="237">
        <f>C36*D36</f>
        <v>590.49</v>
      </c>
      <c r="F36" s="241">
        <v>9</v>
      </c>
      <c r="G36" s="241">
        <v>65.61</v>
      </c>
      <c r="H36" s="237">
        <f>F36*G36</f>
        <v>590.49</v>
      </c>
      <c r="I36" s="241">
        <v>9</v>
      </c>
      <c r="J36" s="241">
        <v>65.61</v>
      </c>
      <c r="K36" s="237">
        <f>I36*J36</f>
        <v>590.49</v>
      </c>
    </row>
    <row r="37" spans="1:11" ht="15" x14ac:dyDescent="0.2">
      <c r="A37" s="243" t="s">
        <v>2</v>
      </c>
      <c r="B37" s="244" t="s">
        <v>21</v>
      </c>
      <c r="C37" s="244" t="s">
        <v>21</v>
      </c>
      <c r="D37" s="244" t="s">
        <v>21</v>
      </c>
      <c r="E37" s="245">
        <f>SUM(E11:E36)</f>
        <v>50796.119999999995</v>
      </c>
      <c r="F37" s="244" t="s">
        <v>21</v>
      </c>
      <c r="G37" s="244" t="s">
        <v>21</v>
      </c>
      <c r="H37" s="245">
        <f>SUM(H11:H36)</f>
        <v>50796.119999999995</v>
      </c>
      <c r="I37" s="244" t="s">
        <v>21</v>
      </c>
      <c r="J37" s="244" t="s">
        <v>21</v>
      </c>
      <c r="K37" s="245">
        <f>SUM(K11:K36)</f>
        <v>50796.119999999995</v>
      </c>
    </row>
    <row r="38" spans="1:11" ht="15" x14ac:dyDescent="0.2">
      <c r="A38" s="243" t="s">
        <v>24</v>
      </c>
      <c r="B38" s="244" t="s">
        <v>21</v>
      </c>
      <c r="C38" s="244" t="s">
        <v>21</v>
      </c>
      <c r="D38" s="244" t="s">
        <v>21</v>
      </c>
      <c r="E38" s="245">
        <f>E37/1000</f>
        <v>50.796119999999995</v>
      </c>
      <c r="F38" s="244" t="s">
        <v>21</v>
      </c>
      <c r="G38" s="244" t="s">
        <v>21</v>
      </c>
      <c r="H38" s="245">
        <f>H37/1000</f>
        <v>50.796119999999995</v>
      </c>
      <c r="I38" s="244" t="s">
        <v>21</v>
      </c>
      <c r="J38" s="244" t="s">
        <v>21</v>
      </c>
      <c r="K38" s="245">
        <f>K37/1000</f>
        <v>50.796119999999995</v>
      </c>
    </row>
    <row r="39" spans="1:11" x14ac:dyDescent="0.2">
      <c r="A39" s="178"/>
      <c r="B39" s="178"/>
      <c r="C39" s="178"/>
      <c r="D39" s="178"/>
      <c r="E39" s="178"/>
      <c r="F39" s="178"/>
      <c r="G39" s="178"/>
      <c r="H39" s="178"/>
    </row>
    <row r="40" spans="1:11" ht="15.75" x14ac:dyDescent="0.25">
      <c r="A40" s="181" t="s">
        <v>4</v>
      </c>
      <c r="B40" s="181"/>
      <c r="C40" s="178"/>
      <c r="D40" s="182"/>
      <c r="E40" s="182"/>
      <c r="F40" s="914" t="s">
        <v>436</v>
      </c>
      <c r="G40" s="914"/>
      <c r="H40" s="914"/>
    </row>
    <row r="41" spans="1:11" ht="15.75" x14ac:dyDescent="0.25">
      <c r="A41" s="181"/>
      <c r="B41" s="181"/>
      <c r="C41" s="178"/>
      <c r="D41" s="864" t="s">
        <v>5</v>
      </c>
      <c r="E41" s="864"/>
      <c r="F41" s="865" t="s">
        <v>6</v>
      </c>
      <c r="G41" s="865"/>
      <c r="H41" s="865"/>
    </row>
    <row r="42" spans="1:11" ht="15.75" x14ac:dyDescent="0.25">
      <c r="A42" s="181"/>
      <c r="B42" s="181"/>
      <c r="C42" s="178"/>
      <c r="D42" s="178"/>
      <c r="E42" s="178"/>
      <c r="F42" s="178"/>
      <c r="G42" s="178"/>
      <c r="H42" s="178"/>
    </row>
    <row r="43" spans="1:11" ht="15.75" x14ac:dyDescent="0.25">
      <c r="A43" s="181" t="s">
        <v>7</v>
      </c>
      <c r="B43" s="181"/>
      <c r="C43" s="178"/>
      <c r="D43" s="182"/>
      <c r="E43" s="182"/>
      <c r="F43" s="914" t="s">
        <v>437</v>
      </c>
      <c r="G43" s="914"/>
      <c r="H43" s="914"/>
    </row>
    <row r="44" spans="1:11" ht="15.75" x14ac:dyDescent="0.25">
      <c r="A44" s="183"/>
      <c r="B44" s="183"/>
      <c r="C44" s="183"/>
      <c r="D44" s="864" t="s">
        <v>5</v>
      </c>
      <c r="E44" s="864"/>
      <c r="F44" s="915" t="s">
        <v>6</v>
      </c>
      <c r="G44" s="915"/>
      <c r="H44" s="915"/>
    </row>
    <row r="45" spans="1:11" x14ac:dyDescent="0.2">
      <c r="A45" s="178"/>
      <c r="B45" s="178"/>
      <c r="C45" s="178"/>
      <c r="D45" s="178"/>
      <c r="E45" s="178"/>
      <c r="F45" s="178"/>
      <c r="G45" s="178"/>
      <c r="H45" s="178"/>
    </row>
    <row r="46" spans="1:11" x14ac:dyDescent="0.2">
      <c r="A46" s="178"/>
      <c r="B46" s="178"/>
      <c r="C46" s="178"/>
      <c r="D46" s="178"/>
      <c r="E46" s="178"/>
      <c r="F46" s="178"/>
      <c r="G46" s="178"/>
      <c r="H46" s="178"/>
    </row>
    <row r="47" spans="1:11" x14ac:dyDescent="0.2">
      <c r="A47" s="178"/>
      <c r="B47" s="178"/>
      <c r="C47" s="178"/>
      <c r="D47" s="178"/>
      <c r="E47" s="178"/>
      <c r="F47" s="178"/>
      <c r="G47" s="178"/>
      <c r="H47" s="178"/>
    </row>
    <row r="48" spans="1:11" x14ac:dyDescent="0.2">
      <c r="A48" s="178"/>
      <c r="B48" s="178"/>
      <c r="C48" s="178"/>
      <c r="D48" s="178"/>
      <c r="E48" s="178"/>
      <c r="F48" s="178"/>
      <c r="G48" s="178"/>
      <c r="H48" s="178"/>
    </row>
    <row r="49" spans="1:8" x14ac:dyDescent="0.2">
      <c r="A49" s="178"/>
      <c r="B49" s="178"/>
      <c r="C49" s="178"/>
      <c r="D49" s="178"/>
      <c r="E49" s="178"/>
      <c r="F49" s="178"/>
      <c r="G49" s="178"/>
      <c r="H49" s="178"/>
    </row>
    <row r="50" spans="1:8" x14ac:dyDescent="0.2">
      <c r="A50" s="178"/>
      <c r="B50" s="178"/>
      <c r="C50" s="178"/>
      <c r="D50" s="178"/>
      <c r="E50" s="178"/>
      <c r="F50" s="178"/>
      <c r="G50" s="178"/>
      <c r="H50" s="178"/>
    </row>
    <row r="51" spans="1:8" x14ac:dyDescent="0.2">
      <c r="A51" s="178"/>
      <c r="B51" s="178"/>
      <c r="C51" s="178"/>
      <c r="D51" s="178"/>
      <c r="E51" s="178"/>
      <c r="F51" s="178"/>
      <c r="G51" s="178"/>
      <c r="H51" s="178"/>
    </row>
    <row r="52" spans="1:8" x14ac:dyDescent="0.2">
      <c r="A52" s="178"/>
      <c r="B52" s="178"/>
      <c r="C52" s="178"/>
      <c r="D52" s="178"/>
      <c r="E52" s="178"/>
      <c r="F52" s="178"/>
      <c r="G52" s="178"/>
      <c r="H52" s="178"/>
    </row>
    <row r="53" spans="1:8" x14ac:dyDescent="0.2">
      <c r="A53" s="178"/>
      <c r="B53" s="178"/>
      <c r="C53" s="178"/>
      <c r="D53" s="178"/>
      <c r="E53" s="178"/>
      <c r="F53" s="178"/>
      <c r="G53" s="178"/>
      <c r="H53" s="178"/>
    </row>
    <row r="54" spans="1:8" x14ac:dyDescent="0.2">
      <c r="A54" s="178"/>
      <c r="B54" s="178"/>
      <c r="C54" s="178"/>
      <c r="D54" s="178"/>
      <c r="E54" s="178"/>
      <c r="F54" s="178"/>
      <c r="G54" s="178"/>
      <c r="H54" s="178"/>
    </row>
    <row r="55" spans="1:8" x14ac:dyDescent="0.2">
      <c r="A55" s="178"/>
      <c r="B55" s="178"/>
      <c r="C55" s="178"/>
      <c r="D55" s="178"/>
      <c r="E55" s="178"/>
      <c r="F55" s="178"/>
      <c r="G55" s="178"/>
      <c r="H55" s="178"/>
    </row>
    <row r="56" spans="1:8" x14ac:dyDescent="0.2">
      <c r="A56" s="178"/>
      <c r="B56" s="178"/>
      <c r="C56" s="178"/>
      <c r="D56" s="178"/>
      <c r="E56" s="178"/>
      <c r="F56" s="178"/>
      <c r="G56" s="178"/>
      <c r="H56" s="178"/>
    </row>
    <row r="57" spans="1:8" x14ac:dyDescent="0.2">
      <c r="A57" s="178"/>
      <c r="B57" s="178"/>
      <c r="C57" s="178"/>
      <c r="D57" s="178"/>
      <c r="E57" s="178"/>
      <c r="F57" s="178"/>
      <c r="G57" s="178"/>
      <c r="H57" s="178"/>
    </row>
    <row r="58" spans="1:8" x14ac:dyDescent="0.2">
      <c r="A58" s="178"/>
      <c r="B58" s="178"/>
      <c r="C58" s="178"/>
      <c r="D58" s="178"/>
      <c r="E58" s="178"/>
      <c r="F58" s="178"/>
      <c r="G58" s="178"/>
      <c r="H58" s="178"/>
    </row>
    <row r="59" spans="1:8" x14ac:dyDescent="0.2">
      <c r="A59" s="178"/>
      <c r="B59" s="178"/>
      <c r="C59" s="178"/>
      <c r="D59" s="178"/>
      <c r="E59" s="178"/>
      <c r="F59" s="178"/>
      <c r="G59" s="178"/>
      <c r="H59" s="178"/>
    </row>
    <row r="60" spans="1:8" x14ac:dyDescent="0.2">
      <c r="A60" s="178"/>
      <c r="B60" s="178"/>
      <c r="C60" s="178"/>
      <c r="D60" s="178"/>
      <c r="E60" s="178"/>
      <c r="F60" s="178"/>
      <c r="G60" s="178"/>
      <c r="H60" s="178"/>
    </row>
    <row r="61" spans="1:8" x14ac:dyDescent="0.2">
      <c r="A61" s="178"/>
      <c r="B61" s="178"/>
      <c r="C61" s="178"/>
      <c r="D61" s="178"/>
      <c r="E61" s="178"/>
      <c r="F61" s="178"/>
      <c r="G61" s="178"/>
      <c r="H61" s="178"/>
    </row>
    <row r="62" spans="1:8" x14ac:dyDescent="0.2">
      <c r="A62" s="178"/>
      <c r="B62" s="178"/>
      <c r="C62" s="178"/>
      <c r="D62" s="178"/>
      <c r="E62" s="178"/>
      <c r="F62" s="178"/>
      <c r="G62" s="178"/>
      <c r="H62" s="178"/>
    </row>
    <row r="63" spans="1:8" x14ac:dyDescent="0.2">
      <c r="A63" s="178"/>
      <c r="B63" s="178"/>
      <c r="C63" s="178"/>
      <c r="D63" s="178"/>
      <c r="E63" s="178"/>
      <c r="F63" s="178"/>
      <c r="G63" s="178"/>
      <c r="H63" s="178"/>
    </row>
    <row r="64" spans="1:8" x14ac:dyDescent="0.2">
      <c r="A64" s="178"/>
      <c r="B64" s="178"/>
      <c r="C64" s="178"/>
      <c r="D64" s="178"/>
      <c r="E64" s="178"/>
      <c r="F64" s="178"/>
      <c r="G64" s="178"/>
      <c r="H64" s="178"/>
    </row>
    <row r="65" spans="1:8" x14ac:dyDescent="0.2">
      <c r="A65" s="178"/>
      <c r="B65" s="178"/>
      <c r="C65" s="178"/>
      <c r="D65" s="178"/>
      <c r="E65" s="178"/>
      <c r="F65" s="178"/>
      <c r="G65" s="178"/>
      <c r="H65" s="178"/>
    </row>
    <row r="66" spans="1:8" x14ac:dyDescent="0.2">
      <c r="A66" s="178"/>
      <c r="B66" s="178"/>
      <c r="C66" s="178"/>
      <c r="D66" s="178"/>
      <c r="E66" s="178"/>
      <c r="F66" s="178"/>
      <c r="G66" s="178"/>
      <c r="H66" s="178"/>
    </row>
  </sheetData>
  <mergeCells count="17">
    <mergeCell ref="I9:K9"/>
    <mergeCell ref="D41:E41"/>
    <mergeCell ref="F41:H41"/>
    <mergeCell ref="F43:H43"/>
    <mergeCell ref="D44:E44"/>
    <mergeCell ref="F44:H44"/>
    <mergeCell ref="F40:H40"/>
    <mergeCell ref="A2:H2"/>
    <mergeCell ref="A3:H3"/>
    <mergeCell ref="A4:H4"/>
    <mergeCell ref="A5:H5"/>
    <mergeCell ref="A6:H6"/>
    <mergeCell ref="A7:H7"/>
    <mergeCell ref="A9:A10"/>
    <mergeCell ref="B9:B10"/>
    <mergeCell ref="C9:E9"/>
    <mergeCell ref="F9:H9"/>
  </mergeCells>
  <pageMargins left="0.7" right="0.7" top="0.75" bottom="0.75" header="0.3" footer="0.3"/>
  <pageSetup paperSize="9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24"/>
  <sheetViews>
    <sheetView zoomScaleSheetLayoutView="66" workbookViewId="0">
      <selection activeCell="G12" sqref="G12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370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969</v>
      </c>
      <c r="F8" s="779" t="s">
        <v>975</v>
      </c>
      <c r="G8" s="779" t="s">
        <v>971</v>
      </c>
    </row>
    <row r="9" spans="1:7" ht="18" customHeight="1" x14ac:dyDescent="0.2">
      <c r="A9" s="802"/>
      <c r="B9" s="802"/>
      <c r="C9" s="802"/>
      <c r="D9" s="802"/>
      <c r="E9" s="780"/>
      <c r="F9" s="780"/>
      <c r="G9" s="890"/>
    </row>
    <row r="10" spans="1:7" ht="20.100000000000001" customHeight="1" x14ac:dyDescent="0.25">
      <c r="A10" s="916" t="s">
        <v>668</v>
      </c>
      <c r="B10" s="916"/>
      <c r="C10" s="916"/>
      <c r="D10" s="916"/>
      <c r="E10" s="22">
        <f>E11+E12</f>
        <v>128268.9</v>
      </c>
      <c r="F10" s="63">
        <f t="shared" ref="F10:G10" si="0">F11+F12</f>
        <v>128268.9</v>
      </c>
      <c r="G10" s="63">
        <f t="shared" si="0"/>
        <v>128268.9</v>
      </c>
    </row>
    <row r="11" spans="1:7" ht="20.100000000000001" customHeight="1" x14ac:dyDescent="0.25">
      <c r="A11" s="917" t="s">
        <v>669</v>
      </c>
      <c r="B11" s="917"/>
      <c r="C11" s="917"/>
      <c r="D11" s="917"/>
      <c r="E11" s="22">
        <v>50796.12</v>
      </c>
      <c r="F11" s="63">
        <v>50796.12</v>
      </c>
      <c r="G11" s="63">
        <v>50796.12</v>
      </c>
    </row>
    <row r="12" spans="1:7" ht="20.100000000000001" customHeight="1" x14ac:dyDescent="0.25">
      <c r="A12" s="917" t="s">
        <v>670</v>
      </c>
      <c r="B12" s="917"/>
      <c r="C12" s="917"/>
      <c r="D12" s="917"/>
      <c r="E12" s="22">
        <v>77472.78</v>
      </c>
      <c r="F12" s="22">
        <v>77472.78</v>
      </c>
      <c r="G12" s="40">
        <v>77472.78</v>
      </c>
    </row>
    <row r="13" spans="1:7" ht="12.75" customHeight="1" x14ac:dyDescent="0.2">
      <c r="A13" s="714" t="s">
        <v>2</v>
      </c>
      <c r="B13" s="714"/>
      <c r="C13" s="714"/>
      <c r="D13" s="714"/>
      <c r="E13" s="5">
        <f>E10</f>
        <v>128268.9</v>
      </c>
      <c r="F13" s="61">
        <f t="shared" ref="F13:G13" si="1">F10</f>
        <v>128268.9</v>
      </c>
      <c r="G13" s="61">
        <f t="shared" si="1"/>
        <v>128268.9</v>
      </c>
    </row>
    <row r="14" spans="1:7" ht="12.75" customHeight="1" x14ac:dyDescent="0.2">
      <c r="A14" s="714" t="s">
        <v>3</v>
      </c>
      <c r="B14" s="714"/>
      <c r="C14" s="714"/>
      <c r="D14" s="714"/>
      <c r="E14" s="5">
        <f>E13/1000</f>
        <v>128.2689</v>
      </c>
      <c r="F14" s="5">
        <f>F13/1000</f>
        <v>128.2689</v>
      </c>
      <c r="G14" s="5">
        <f>G13/1000</f>
        <v>128.2689</v>
      </c>
    </row>
    <row r="15" spans="1:7" s="57" customFormat="1" ht="20.100000000000001" customHeight="1" x14ac:dyDescent="0.2">
      <c r="A15" s="778" t="s">
        <v>399</v>
      </c>
      <c r="B15" s="777"/>
      <c r="C15" s="777"/>
      <c r="D15" s="785"/>
      <c r="E15" s="36"/>
      <c r="F15" s="36"/>
      <c r="G15" s="56"/>
    </row>
    <row r="16" spans="1:7" s="57" customFormat="1" ht="20.100000000000001" customHeight="1" x14ac:dyDescent="0.2">
      <c r="A16" s="764" t="s">
        <v>400</v>
      </c>
      <c r="B16" s="765"/>
      <c r="C16" s="765"/>
      <c r="D16" s="784"/>
      <c r="E16" s="36">
        <f>E10-E17-E18</f>
        <v>80476.899999999994</v>
      </c>
      <c r="F16" s="64">
        <f t="shared" ref="F16:G16" si="2">F10-F17-F18</f>
        <v>80476.899999999994</v>
      </c>
      <c r="G16" s="64">
        <f t="shared" si="2"/>
        <v>80476.899999999994</v>
      </c>
    </row>
    <row r="17" spans="1:11" s="57" customFormat="1" ht="20.100000000000001" customHeight="1" x14ac:dyDescent="0.2">
      <c r="A17" s="24" t="s">
        <v>403</v>
      </c>
      <c r="B17" s="24"/>
      <c r="C17" s="48"/>
      <c r="D17" s="50"/>
      <c r="E17" s="36">
        <v>15230</v>
      </c>
      <c r="F17" s="64">
        <v>15230</v>
      </c>
      <c r="G17" s="64">
        <v>15230</v>
      </c>
    </row>
    <row r="18" spans="1:11" s="57" customFormat="1" ht="20.100000000000001" customHeight="1" x14ac:dyDescent="0.2">
      <c r="A18" s="764" t="s">
        <v>404</v>
      </c>
      <c r="B18" s="765"/>
      <c r="C18" s="765"/>
      <c r="D18" s="784"/>
      <c r="E18" s="36">
        <v>32562</v>
      </c>
      <c r="F18" s="64">
        <v>32562</v>
      </c>
      <c r="G18" s="64">
        <v>32562</v>
      </c>
    </row>
    <row r="19" spans="1:11" s="57" customFormat="1" x14ac:dyDescent="0.2">
      <c r="A19" s="783"/>
      <c r="B19" s="783"/>
      <c r="C19" s="14"/>
      <c r="D19" s="14"/>
      <c r="E19" s="14"/>
      <c r="F19" s="14"/>
      <c r="G19" s="14"/>
    </row>
    <row r="20" spans="1:11" s="57" customFormat="1" ht="15.75" x14ac:dyDescent="0.25">
      <c r="A20" s="3" t="s">
        <v>4</v>
      </c>
      <c r="B20" s="3"/>
      <c r="C20" s="27"/>
      <c r="D20" s="27"/>
      <c r="E20" s="3"/>
      <c r="F20" s="709" t="s">
        <v>436</v>
      </c>
      <c r="G20" s="709"/>
    </row>
    <row r="21" spans="1:11" ht="15.75" customHeight="1" x14ac:dyDescent="0.25">
      <c r="A21" s="3"/>
      <c r="B21" s="3"/>
      <c r="C21" s="708" t="s">
        <v>5</v>
      </c>
      <c r="D21" s="708"/>
      <c r="E21" s="3"/>
      <c r="F21" s="708" t="s">
        <v>6</v>
      </c>
      <c r="G21" s="708"/>
    </row>
    <row r="22" spans="1:11" ht="15.75" x14ac:dyDescent="0.25">
      <c r="A22" s="3"/>
      <c r="B22" s="3"/>
      <c r="C22" s="3"/>
      <c r="D22" s="3"/>
      <c r="E22" s="3"/>
      <c r="F22" s="3"/>
      <c r="G22" s="3"/>
    </row>
    <row r="23" spans="1:11" ht="15.75" x14ac:dyDescent="0.25">
      <c r="A23" s="3" t="s">
        <v>7</v>
      </c>
      <c r="B23" s="3"/>
      <c r="C23" s="27"/>
      <c r="D23" s="27"/>
      <c r="E23" s="3"/>
      <c r="F23" s="709" t="s">
        <v>437</v>
      </c>
      <c r="G23" s="709"/>
    </row>
    <row r="24" spans="1:11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K24" t="s">
        <v>22</v>
      </c>
    </row>
  </sheetData>
  <sheetProtection selectLockedCells="1" selectUnlockedCells="1"/>
  <mergeCells count="25">
    <mergeCell ref="A2:G2"/>
    <mergeCell ref="A3:G3"/>
    <mergeCell ref="A5:G5"/>
    <mergeCell ref="A6:G6"/>
    <mergeCell ref="A7:F7"/>
    <mergeCell ref="A8:D9"/>
    <mergeCell ref="E8:E9"/>
    <mergeCell ref="F8:F9"/>
    <mergeCell ref="G8:G9"/>
    <mergeCell ref="A4:G4"/>
    <mergeCell ref="A10:D10"/>
    <mergeCell ref="A11:D11"/>
    <mergeCell ref="A12:D12"/>
    <mergeCell ref="A19:B19"/>
    <mergeCell ref="A18:D18"/>
    <mergeCell ref="A15:D15"/>
    <mergeCell ref="A16:D16"/>
    <mergeCell ref="A13:D13"/>
    <mergeCell ref="A14:D14"/>
    <mergeCell ref="F20:G20"/>
    <mergeCell ref="C21:D21"/>
    <mergeCell ref="F21:G21"/>
    <mergeCell ref="F23:G23"/>
    <mergeCell ref="C24:D24"/>
    <mergeCell ref="F24:G24"/>
  </mergeCells>
  <pageMargins left="0.86614173228346458" right="0.19685039370078741" top="0.98425196850393704" bottom="0.98425196850393704" header="0.51181102362204722" footer="0.51181102362204722"/>
  <pageSetup paperSize="9" scale="68" firstPageNumber="0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53"/>
  <sheetViews>
    <sheetView view="pageBreakPreview" topLeftCell="A19" zoomScale="66" zoomScaleNormal="66" zoomScaleSheetLayoutView="66" workbookViewId="0">
      <selection activeCell="A7" sqref="A7:F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371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434</v>
      </c>
      <c r="F8" s="779" t="s">
        <v>435</v>
      </c>
      <c r="G8" s="779" t="s">
        <v>439</v>
      </c>
    </row>
    <row r="9" spans="1:7" ht="18" customHeight="1" x14ac:dyDescent="0.2">
      <c r="A9" s="802"/>
      <c r="B9" s="802"/>
      <c r="C9" s="802"/>
      <c r="D9" s="802"/>
      <c r="E9" s="780"/>
      <c r="F9" s="780"/>
      <c r="G9" s="89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s="53" customFormat="1" ht="20.100000000000001" customHeight="1" x14ac:dyDescent="0.2">
      <c r="A44" s="778" t="s">
        <v>399</v>
      </c>
      <c r="B44" s="777"/>
      <c r="C44" s="777"/>
      <c r="D44" s="785"/>
      <c r="E44" s="36"/>
      <c r="F44" s="36"/>
      <c r="G44" s="36"/>
    </row>
    <row r="45" spans="1:7" s="53" customFormat="1" ht="20.100000000000001" customHeight="1" x14ac:dyDescent="0.2">
      <c r="A45" s="764" t="s">
        <v>400</v>
      </c>
      <c r="B45" s="765"/>
      <c r="C45" s="765"/>
      <c r="D45" s="784"/>
      <c r="E45" s="36">
        <v>0</v>
      </c>
      <c r="F45" s="36">
        <v>0</v>
      </c>
      <c r="G45" s="36">
        <v>0</v>
      </c>
    </row>
    <row r="46" spans="1:7" s="53" customFormat="1" ht="20.100000000000001" customHeight="1" x14ac:dyDescent="0.2">
      <c r="A46" s="24" t="s">
        <v>403</v>
      </c>
      <c r="B46" s="24"/>
      <c r="C46" s="48"/>
      <c r="D46" s="50"/>
      <c r="E46" s="36">
        <v>0</v>
      </c>
      <c r="F46" s="36">
        <v>0</v>
      </c>
      <c r="G46" s="36">
        <v>0</v>
      </c>
    </row>
    <row r="47" spans="1:7" s="53" customFormat="1" ht="20.100000000000001" customHeight="1" x14ac:dyDescent="0.2">
      <c r="A47" s="764" t="s">
        <v>404</v>
      </c>
      <c r="B47" s="765"/>
      <c r="C47" s="765"/>
      <c r="D47" s="784"/>
      <c r="E47" s="36">
        <v>0</v>
      </c>
      <c r="F47" s="36">
        <v>0</v>
      </c>
      <c r="G47" s="36">
        <v>0</v>
      </c>
    </row>
    <row r="48" spans="1:7" x14ac:dyDescent="0.2">
      <c r="A48" s="783"/>
      <c r="B48" s="783"/>
    </row>
    <row r="49" spans="1:11" ht="15.75" x14ac:dyDescent="0.25">
      <c r="A49" s="3" t="s">
        <v>4</v>
      </c>
      <c r="B49" s="3"/>
      <c r="C49" s="27"/>
      <c r="D49" s="27"/>
      <c r="E49" s="3"/>
      <c r="F49" s="709"/>
      <c r="G49" s="709"/>
    </row>
    <row r="50" spans="1:11" ht="15.75" customHeight="1" x14ac:dyDescent="0.25">
      <c r="A50" s="3"/>
      <c r="B50" s="3"/>
      <c r="C50" s="708" t="s">
        <v>5</v>
      </c>
      <c r="D50" s="708"/>
      <c r="E50" s="3"/>
      <c r="F50" s="708" t="s">
        <v>6</v>
      </c>
      <c r="G50" s="708"/>
    </row>
    <row r="51" spans="1:11" ht="15.75" x14ac:dyDescent="0.25">
      <c r="A51" s="3"/>
      <c r="B51" s="3"/>
      <c r="C51" s="3"/>
      <c r="D51" s="3"/>
      <c r="E51" s="3"/>
      <c r="F51" s="3"/>
      <c r="G51" s="3"/>
    </row>
    <row r="52" spans="1:11" ht="15.75" x14ac:dyDescent="0.25">
      <c r="A52" s="3" t="s">
        <v>7</v>
      </c>
      <c r="B52" s="3"/>
      <c r="C52" s="27"/>
      <c r="D52" s="27"/>
      <c r="E52" s="3"/>
      <c r="F52" s="709"/>
      <c r="G52" s="709"/>
    </row>
    <row r="53" spans="1:11" ht="15.75" x14ac:dyDescent="0.25">
      <c r="A53" s="9"/>
      <c r="B53" s="9"/>
      <c r="C53" s="708" t="s">
        <v>5</v>
      </c>
      <c r="D53" s="708"/>
      <c r="E53" s="3"/>
      <c r="F53" s="708" t="s">
        <v>6</v>
      </c>
      <c r="G53" s="708"/>
      <c r="K53" t="s">
        <v>22</v>
      </c>
    </row>
  </sheetData>
  <sheetProtection selectLockedCells="1" selectUnlockedCells="1"/>
  <mergeCells count="54">
    <mergeCell ref="A2:G2"/>
    <mergeCell ref="A3:G3"/>
    <mergeCell ref="A5:G5"/>
    <mergeCell ref="A6:G6"/>
    <mergeCell ref="A7:F7"/>
    <mergeCell ref="A8:D9"/>
    <mergeCell ref="E8:E9"/>
    <mergeCell ref="F8:F9"/>
    <mergeCell ref="G8:G9"/>
    <mergeCell ref="A4:G4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38:D38"/>
    <mergeCell ref="A39:D39"/>
    <mergeCell ref="A33:D33"/>
    <mergeCell ref="A28:D28"/>
    <mergeCell ref="A29:D29"/>
    <mergeCell ref="A30:D30"/>
    <mergeCell ref="A31:D31"/>
    <mergeCell ref="A32:D32"/>
    <mergeCell ref="A48:B48"/>
    <mergeCell ref="A34:D34"/>
    <mergeCell ref="A35:D35"/>
    <mergeCell ref="A36:D36"/>
    <mergeCell ref="A37:D37"/>
    <mergeCell ref="A47:D47"/>
    <mergeCell ref="A44:D44"/>
    <mergeCell ref="A45:D45"/>
    <mergeCell ref="A40:D40"/>
    <mergeCell ref="A41:D41"/>
    <mergeCell ref="A42:D42"/>
    <mergeCell ref="A43:D43"/>
    <mergeCell ref="F49:G49"/>
    <mergeCell ref="C50:D50"/>
    <mergeCell ref="F50:G50"/>
    <mergeCell ref="F52:G52"/>
    <mergeCell ref="C53:D53"/>
    <mergeCell ref="F53:G53"/>
  </mergeCells>
  <pageMargins left="0.86614173228346458" right="0.19685039370078741" top="0.98425196850393704" bottom="0.98425196850393704" header="0.51181102362204722" footer="0.51181102362204722"/>
  <pageSetup paperSize="9" scale="68" firstPageNumber="0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K53"/>
  <sheetViews>
    <sheetView view="pageBreakPreview" zoomScale="66" zoomScaleNormal="66" zoomScaleSheetLayoutView="66" workbookViewId="0">
      <selection activeCell="A7" sqref="A7:F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7" customHeight="1" x14ac:dyDescent="0.2">
      <c r="A3" s="756" t="s">
        <v>376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434</v>
      </c>
      <c r="F8" s="779" t="s">
        <v>435</v>
      </c>
      <c r="G8" s="779" t="s">
        <v>439</v>
      </c>
    </row>
    <row r="9" spans="1:7" ht="18" customHeight="1" x14ac:dyDescent="0.2">
      <c r="A9" s="802"/>
      <c r="B9" s="802"/>
      <c r="C9" s="802"/>
      <c r="D9" s="802"/>
      <c r="E9" s="780"/>
      <c r="F9" s="780"/>
      <c r="G9" s="89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s="53" customFormat="1" ht="20.100000000000001" customHeight="1" x14ac:dyDescent="0.2">
      <c r="A44" s="778" t="s">
        <v>399</v>
      </c>
      <c r="B44" s="777"/>
      <c r="C44" s="777"/>
      <c r="D44" s="785"/>
      <c r="E44" s="36"/>
      <c r="F44" s="36"/>
      <c r="G44" s="36"/>
    </row>
    <row r="45" spans="1:7" s="53" customFormat="1" ht="20.100000000000001" customHeight="1" x14ac:dyDescent="0.2">
      <c r="A45" s="764" t="s">
        <v>400</v>
      </c>
      <c r="B45" s="765"/>
      <c r="C45" s="765"/>
      <c r="D45" s="784"/>
      <c r="E45" s="36">
        <v>0</v>
      </c>
      <c r="F45" s="36">
        <v>0</v>
      </c>
      <c r="G45" s="36">
        <v>0</v>
      </c>
    </row>
    <row r="46" spans="1:7" s="53" customFormat="1" ht="20.100000000000001" customHeight="1" x14ac:dyDescent="0.2">
      <c r="A46" s="24" t="s">
        <v>403</v>
      </c>
      <c r="B46" s="24"/>
      <c r="C46" s="48"/>
      <c r="D46" s="50"/>
      <c r="E46" s="36">
        <v>0</v>
      </c>
      <c r="F46" s="36">
        <v>0</v>
      </c>
      <c r="G46" s="36">
        <v>0</v>
      </c>
    </row>
    <row r="47" spans="1:7" s="53" customFormat="1" ht="20.100000000000001" customHeight="1" x14ac:dyDescent="0.2">
      <c r="A47" s="764" t="s">
        <v>404</v>
      </c>
      <c r="B47" s="765"/>
      <c r="C47" s="765"/>
      <c r="D47" s="784"/>
      <c r="E47" s="36">
        <v>0</v>
      </c>
      <c r="F47" s="36">
        <v>0</v>
      </c>
      <c r="G47" s="36">
        <v>0</v>
      </c>
    </row>
    <row r="48" spans="1:7" x14ac:dyDescent="0.2">
      <c r="A48" s="783"/>
      <c r="B48" s="783"/>
    </row>
    <row r="49" spans="1:11" ht="15.75" x14ac:dyDescent="0.25">
      <c r="A49" s="3" t="s">
        <v>4</v>
      </c>
      <c r="B49" s="3"/>
      <c r="C49" s="27"/>
      <c r="D49" s="27"/>
      <c r="E49" s="3"/>
      <c r="F49" s="709"/>
      <c r="G49" s="709"/>
    </row>
    <row r="50" spans="1:11" ht="15.75" customHeight="1" x14ac:dyDescent="0.25">
      <c r="A50" s="3"/>
      <c r="B50" s="3"/>
      <c r="C50" s="708" t="s">
        <v>5</v>
      </c>
      <c r="D50" s="708"/>
      <c r="E50" s="3"/>
      <c r="F50" s="708" t="s">
        <v>6</v>
      </c>
      <c r="G50" s="708"/>
    </row>
    <row r="51" spans="1:11" ht="15.75" x14ac:dyDescent="0.25">
      <c r="A51" s="3"/>
      <c r="B51" s="3"/>
      <c r="C51" s="3"/>
      <c r="D51" s="3"/>
      <c r="E51" s="3"/>
      <c r="F51" s="3"/>
      <c r="G51" s="3"/>
    </row>
    <row r="52" spans="1:11" ht="15.75" x14ac:dyDescent="0.25">
      <c r="A52" s="3" t="s">
        <v>7</v>
      </c>
      <c r="B52" s="3"/>
      <c r="C52" s="27"/>
      <c r="D52" s="27"/>
      <c r="E52" s="3"/>
      <c r="F52" s="709"/>
      <c r="G52" s="709"/>
    </row>
    <row r="53" spans="1:11" ht="15.75" x14ac:dyDescent="0.25">
      <c r="A53" s="9"/>
      <c r="B53" s="9"/>
      <c r="C53" s="708" t="s">
        <v>5</v>
      </c>
      <c r="D53" s="708"/>
      <c r="E53" s="3"/>
      <c r="F53" s="708" t="s">
        <v>6</v>
      </c>
      <c r="G53" s="708"/>
      <c r="K53" t="s">
        <v>22</v>
      </c>
    </row>
  </sheetData>
  <sheetProtection selectLockedCells="1" selectUnlockedCells="1"/>
  <mergeCells count="54">
    <mergeCell ref="A38:D38"/>
    <mergeCell ref="A39:D39"/>
    <mergeCell ref="A40:D40"/>
    <mergeCell ref="A41:D41"/>
    <mergeCell ref="F52:G52"/>
    <mergeCell ref="C53:D53"/>
    <mergeCell ref="F53:G53"/>
    <mergeCell ref="A42:D42"/>
    <mergeCell ref="A43:D43"/>
    <mergeCell ref="A48:B48"/>
    <mergeCell ref="A45:D45"/>
    <mergeCell ref="A47:D47"/>
    <mergeCell ref="F49:G49"/>
    <mergeCell ref="C50:D50"/>
    <mergeCell ref="F50:G50"/>
    <mergeCell ref="A44:D44"/>
    <mergeCell ref="A37:D37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67" firstPageNumber="0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X55"/>
  <sheetViews>
    <sheetView view="pageBreakPreview" zoomScale="66" zoomScaleNormal="66" zoomScaleSheetLayoutView="66" workbookViewId="0">
      <selection activeCell="AE37" sqref="AE3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8.5" customHeight="1" x14ac:dyDescent="0.2">
      <c r="A3" s="756" t="s">
        <v>377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756" t="s">
        <v>433</v>
      </c>
      <c r="B4" s="756"/>
      <c r="C4" s="756"/>
      <c r="D4" s="756"/>
      <c r="E4" s="756"/>
      <c r="F4" s="756"/>
      <c r="G4" s="7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434</v>
      </c>
      <c r="F8" s="779" t="s">
        <v>435</v>
      </c>
      <c r="G8" s="779" t="s">
        <v>439</v>
      </c>
    </row>
    <row r="9" spans="1:7" ht="18" customHeight="1" x14ac:dyDescent="0.2">
      <c r="A9" s="802"/>
      <c r="B9" s="802"/>
      <c r="C9" s="802"/>
      <c r="D9" s="802"/>
      <c r="E9" s="780"/>
      <c r="F9" s="780"/>
      <c r="G9" s="89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24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24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24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24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24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24" s="57" customFormat="1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</row>
    <row r="39" spans="1:24" s="57" customFormat="1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</row>
    <row r="40" spans="1:24" s="57" customFormat="1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</row>
    <row r="41" spans="1:24" s="57" customFormat="1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</row>
    <row r="42" spans="1:24" s="57" customFormat="1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1:24" s="57" customFormat="1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24" s="57" customFormat="1" ht="20.100000000000001" customHeight="1" x14ac:dyDescent="0.2">
      <c r="A44" s="778" t="s">
        <v>399</v>
      </c>
      <c r="B44" s="777"/>
      <c r="C44" s="777"/>
      <c r="D44" s="785"/>
      <c r="E44" s="36"/>
      <c r="F44" s="36"/>
      <c r="G44" s="56"/>
    </row>
    <row r="45" spans="1:24" s="57" customFormat="1" ht="20.100000000000001" customHeight="1" x14ac:dyDescent="0.2">
      <c r="A45" s="764" t="s">
        <v>400</v>
      </c>
      <c r="B45" s="765"/>
      <c r="C45" s="765"/>
      <c r="D45" s="784"/>
      <c r="E45" s="36">
        <v>0</v>
      </c>
      <c r="F45" s="36">
        <v>0</v>
      </c>
      <c r="G45" s="56">
        <v>0</v>
      </c>
    </row>
    <row r="46" spans="1:24" s="57" customFormat="1" ht="20.100000000000001" customHeight="1" x14ac:dyDescent="0.2">
      <c r="A46" s="24" t="s">
        <v>403</v>
      </c>
      <c r="B46" s="24"/>
      <c r="C46" s="48"/>
      <c r="D46" s="50"/>
      <c r="E46" s="36">
        <v>0</v>
      </c>
      <c r="F46" s="36">
        <v>0</v>
      </c>
      <c r="G46" s="56">
        <v>0</v>
      </c>
    </row>
    <row r="47" spans="1:24" s="57" customFormat="1" ht="20.100000000000001" customHeight="1" x14ac:dyDescent="0.2">
      <c r="A47" s="764" t="s">
        <v>404</v>
      </c>
      <c r="B47" s="765"/>
      <c r="C47" s="765"/>
      <c r="D47" s="784"/>
      <c r="E47" s="36">
        <v>0</v>
      </c>
      <c r="F47" s="36">
        <v>0</v>
      </c>
      <c r="G47" s="56">
        <v>0</v>
      </c>
    </row>
    <row r="48" spans="1:24" s="57" customFormat="1" x14ac:dyDescent="0.2">
      <c r="A48" s="918"/>
      <c r="B48" s="918"/>
      <c r="C48" s="14"/>
      <c r="D48" s="14"/>
      <c r="E48" s="14"/>
      <c r="F48" s="14"/>
      <c r="G48" s="14"/>
    </row>
    <row r="49" spans="1:24" s="57" customFormat="1" ht="15.75" x14ac:dyDescent="0.25">
      <c r="A49" s="3" t="s">
        <v>4</v>
      </c>
      <c r="B49" s="3"/>
      <c r="C49" s="27"/>
      <c r="D49" s="27"/>
      <c r="E49" s="3"/>
      <c r="F49" s="709"/>
      <c r="G49" s="709"/>
    </row>
    <row r="50" spans="1:24" s="57" customFormat="1" ht="15.75" customHeight="1" x14ac:dyDescent="0.25">
      <c r="A50" s="3"/>
      <c r="B50" s="3"/>
      <c r="C50" s="708" t="s">
        <v>5</v>
      </c>
      <c r="D50" s="708"/>
      <c r="E50" s="3"/>
      <c r="F50" s="708" t="s">
        <v>6</v>
      </c>
      <c r="G50" s="708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</row>
    <row r="51" spans="1:24" s="57" customFormat="1" ht="15.75" x14ac:dyDescent="0.25">
      <c r="A51" s="3"/>
      <c r="B51" s="3"/>
      <c r="C51" s="3"/>
      <c r="D51" s="3"/>
      <c r="E51" s="3"/>
      <c r="F51" s="3"/>
      <c r="G51" s="3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</row>
    <row r="52" spans="1:24" s="57" customFormat="1" ht="15.75" x14ac:dyDescent="0.25">
      <c r="A52" s="3" t="s">
        <v>7</v>
      </c>
      <c r="B52" s="3"/>
      <c r="C52" s="27"/>
      <c r="D52" s="27"/>
      <c r="E52" s="3"/>
      <c r="F52" s="709"/>
      <c r="G52" s="709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</row>
    <row r="53" spans="1:24" s="57" customFormat="1" ht="15.75" x14ac:dyDescent="0.25">
      <c r="A53" s="9"/>
      <c r="B53" s="9"/>
      <c r="C53" s="708" t="s">
        <v>5</v>
      </c>
      <c r="D53" s="708"/>
      <c r="E53" s="3"/>
      <c r="F53" s="708" t="s">
        <v>6</v>
      </c>
      <c r="G53" s="708"/>
      <c r="H53"/>
      <c r="I53"/>
      <c r="J53"/>
      <c r="K53" t="s">
        <v>22</v>
      </c>
      <c r="L53"/>
      <c r="M53"/>
      <c r="N53"/>
      <c r="O53"/>
      <c r="P53"/>
      <c r="Q53"/>
      <c r="R53"/>
      <c r="S53"/>
      <c r="T53"/>
      <c r="U53"/>
      <c r="V53"/>
      <c r="W53"/>
      <c r="X53"/>
    </row>
    <row r="54" spans="1:24" s="57" customFormat="1" x14ac:dyDescent="0.2">
      <c r="A54" s="14"/>
      <c r="B54" s="14"/>
      <c r="C54" s="14"/>
      <c r="D54" s="14"/>
      <c r="E54" s="14"/>
      <c r="F54" s="14"/>
      <c r="G54" s="1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</row>
    <row r="55" spans="1:24" s="57" customFormat="1" x14ac:dyDescent="0.2">
      <c r="A55" s="14"/>
      <c r="B55" s="14"/>
      <c r="C55" s="14"/>
      <c r="D55" s="14"/>
      <c r="E55" s="14"/>
      <c r="F55" s="14"/>
      <c r="G55" s="14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</row>
  </sheetData>
  <sheetProtection selectLockedCells="1" selectUnlockedCells="1"/>
  <mergeCells count="54">
    <mergeCell ref="A38:D38"/>
    <mergeCell ref="A39:D39"/>
    <mergeCell ref="A40:D40"/>
    <mergeCell ref="A41:D41"/>
    <mergeCell ref="F52:G52"/>
    <mergeCell ref="C53:D53"/>
    <mergeCell ref="F53:G53"/>
    <mergeCell ref="A42:D42"/>
    <mergeCell ref="A43:D43"/>
    <mergeCell ref="A48:B48"/>
    <mergeCell ref="A45:D45"/>
    <mergeCell ref="A47:D47"/>
    <mergeCell ref="F49:G49"/>
    <mergeCell ref="C50:D50"/>
    <mergeCell ref="F50:G50"/>
    <mergeCell ref="A44:D44"/>
    <mergeCell ref="A37:D37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67" firstPageNumber="0" orientation="portrait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M29"/>
  <sheetViews>
    <sheetView topLeftCell="A13" zoomScaleSheetLayoutView="66" workbookViewId="0">
      <selection activeCell="H21" sqref="H21"/>
    </sheetView>
  </sheetViews>
  <sheetFormatPr defaultRowHeight="15" x14ac:dyDescent="0.2"/>
  <cols>
    <col min="1" max="1" width="9.140625" style="14"/>
    <col min="2" max="2" width="19.7109375" style="14" customWidth="1"/>
    <col min="3" max="3" width="15.5703125" style="14" customWidth="1"/>
    <col min="4" max="4" width="6" style="14" customWidth="1"/>
    <col min="5" max="5" width="11.42578125" style="14" customWidth="1"/>
    <col min="6" max="6" width="11.5703125" style="14" customWidth="1"/>
    <col min="7" max="7" width="16.28515625" style="14" customWidth="1"/>
    <col min="8" max="8" width="12.42578125" style="14" customWidth="1"/>
    <col min="9" max="9" width="12.85546875" style="14" customWidth="1"/>
    <col min="10" max="10" width="13.140625" style="14" customWidth="1"/>
    <col min="11" max="11" width="10.7109375" style="14" customWidth="1"/>
    <col min="12" max="12" width="10.42578125" style="14" customWidth="1"/>
    <col min="13" max="13" width="13.7109375" style="14" customWidth="1"/>
  </cols>
  <sheetData>
    <row r="1" spans="1:13" ht="15.75" x14ac:dyDescent="0.25">
      <c r="A1" s="720" t="s">
        <v>0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</row>
    <row r="2" spans="1:13" ht="15.75" customHeight="1" x14ac:dyDescent="0.25">
      <c r="A2" s="718" t="s">
        <v>359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</row>
    <row r="3" spans="1:13" ht="40.5" customHeight="1" x14ac:dyDescent="0.25">
      <c r="A3" s="721" t="s">
        <v>433</v>
      </c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</row>
    <row r="4" spans="1:13" ht="15.75" customHeight="1" x14ac:dyDescent="0.2">
      <c r="A4" s="727" t="s">
        <v>1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</row>
    <row r="5" spans="1:13" ht="15.75" customHeight="1" x14ac:dyDescent="0.25">
      <c r="A5" s="718" t="s">
        <v>438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</row>
    <row r="6" spans="1:13" ht="15.75" customHeight="1" x14ac:dyDescent="0.25">
      <c r="A6" s="718"/>
      <c r="B6" s="718"/>
      <c r="C6" s="718"/>
      <c r="D6" s="718"/>
      <c r="E6" s="718"/>
      <c r="F6" s="718"/>
      <c r="G6" s="718"/>
      <c r="H6" s="718"/>
      <c r="I6" s="718"/>
      <c r="J6" s="718"/>
    </row>
    <row r="7" spans="1:13" ht="37.5" customHeight="1" x14ac:dyDescent="0.2">
      <c r="A7" s="772" t="s">
        <v>8</v>
      </c>
      <c r="B7" s="772"/>
      <c r="C7" s="773" t="s">
        <v>10</v>
      </c>
      <c r="D7" s="774" t="s">
        <v>11</v>
      </c>
      <c r="E7" s="767" t="s">
        <v>969</v>
      </c>
      <c r="F7" s="768"/>
      <c r="G7" s="769"/>
      <c r="H7" s="767" t="s">
        <v>970</v>
      </c>
      <c r="I7" s="768"/>
      <c r="J7" s="769"/>
      <c r="K7" s="767" t="s">
        <v>971</v>
      </c>
      <c r="L7" s="768"/>
      <c r="M7" s="769"/>
    </row>
    <row r="8" spans="1:13" ht="19.5" customHeight="1" x14ac:dyDescent="0.25">
      <c r="A8" s="772"/>
      <c r="B8" s="772"/>
      <c r="C8" s="773"/>
      <c r="D8" s="774"/>
      <c r="E8" s="26" t="s">
        <v>12</v>
      </c>
      <c r="F8" s="26" t="s">
        <v>13</v>
      </c>
      <c r="G8" s="26" t="s">
        <v>9</v>
      </c>
      <c r="H8" s="26" t="s">
        <v>12</v>
      </c>
      <c r="I8" s="26" t="s">
        <v>13</v>
      </c>
      <c r="J8" s="26" t="s">
        <v>9</v>
      </c>
      <c r="K8" s="26" t="s">
        <v>12</v>
      </c>
      <c r="L8" s="26" t="s">
        <v>13</v>
      </c>
      <c r="M8" s="26" t="s">
        <v>9</v>
      </c>
    </row>
    <row r="9" spans="1:13" ht="52.5" customHeight="1" x14ac:dyDescent="0.25">
      <c r="A9" s="919" t="s">
        <v>14</v>
      </c>
      <c r="B9" s="919"/>
      <c r="C9" s="21"/>
      <c r="D9" s="16" t="s">
        <v>15</v>
      </c>
      <c r="E9" s="22">
        <v>0</v>
      </c>
      <c r="F9" s="34">
        <v>0</v>
      </c>
      <c r="G9" s="22">
        <f>E9*F9</f>
        <v>0</v>
      </c>
      <c r="H9" s="22">
        <v>0</v>
      </c>
      <c r="I9" s="22">
        <v>0</v>
      </c>
      <c r="J9" s="22">
        <f>H9*I9</f>
        <v>0</v>
      </c>
      <c r="K9" s="22">
        <v>0</v>
      </c>
      <c r="L9" s="22">
        <v>0</v>
      </c>
      <c r="M9" s="22">
        <f>K9*L9</f>
        <v>0</v>
      </c>
    </row>
    <row r="10" spans="1:13" ht="26.25" customHeight="1" x14ac:dyDescent="0.2">
      <c r="A10" s="710" t="s">
        <v>400</v>
      </c>
      <c r="B10" s="711"/>
      <c r="C10" s="711"/>
      <c r="D10" s="712"/>
      <c r="E10" s="36"/>
      <c r="F10" s="36"/>
      <c r="G10" s="49">
        <v>0</v>
      </c>
      <c r="H10" s="36"/>
      <c r="I10" s="36"/>
      <c r="J10" s="49">
        <v>0</v>
      </c>
      <c r="K10" s="36"/>
      <c r="L10" s="36"/>
      <c r="M10" s="49">
        <v>0</v>
      </c>
    </row>
    <row r="11" spans="1:13" ht="19.5" customHeight="1" x14ac:dyDescent="0.2">
      <c r="A11" s="710" t="s">
        <v>401</v>
      </c>
      <c r="B11" s="711"/>
      <c r="C11" s="711"/>
      <c r="D11" s="712"/>
      <c r="E11" s="36"/>
      <c r="F11" s="36"/>
      <c r="G11" s="49">
        <v>0</v>
      </c>
      <c r="H11" s="36"/>
      <c r="I11" s="36"/>
      <c r="J11" s="49">
        <v>0</v>
      </c>
      <c r="K11" s="36"/>
      <c r="L11" s="36"/>
      <c r="M11" s="49">
        <v>0</v>
      </c>
    </row>
    <row r="12" spans="1:13" ht="21.75" customHeight="1" x14ac:dyDescent="0.2">
      <c r="A12" s="710" t="s">
        <v>402</v>
      </c>
      <c r="B12" s="711"/>
      <c r="C12" s="711"/>
      <c r="D12" s="712"/>
      <c r="E12" s="36"/>
      <c r="F12" s="36"/>
      <c r="G12" s="49">
        <v>0</v>
      </c>
      <c r="H12" s="36"/>
      <c r="I12" s="36"/>
      <c r="J12" s="49">
        <v>0</v>
      </c>
      <c r="K12" s="36"/>
      <c r="L12" s="36"/>
      <c r="M12" s="49">
        <v>0</v>
      </c>
    </row>
    <row r="13" spans="1:13" ht="57" customHeight="1" x14ac:dyDescent="0.25">
      <c r="A13" s="919" t="s">
        <v>602</v>
      </c>
      <c r="B13" s="919"/>
      <c r="C13" s="84" t="s">
        <v>601</v>
      </c>
      <c r="D13" s="16" t="s">
        <v>17</v>
      </c>
      <c r="E13" s="39">
        <v>26854</v>
      </c>
      <c r="F13" s="34">
        <v>6.04</v>
      </c>
      <c r="G13" s="22">
        <v>162161.78</v>
      </c>
      <c r="H13" s="39">
        <v>26854</v>
      </c>
      <c r="I13" s="22">
        <v>6.04</v>
      </c>
      <c r="J13" s="22">
        <v>162161.78</v>
      </c>
      <c r="K13" s="39">
        <v>26854</v>
      </c>
      <c r="L13" s="22">
        <v>6.04</v>
      </c>
      <c r="M13" s="22">
        <v>162161.78</v>
      </c>
    </row>
    <row r="14" spans="1:13" ht="46.5" customHeight="1" x14ac:dyDescent="0.25">
      <c r="A14" s="919" t="s">
        <v>356</v>
      </c>
      <c r="B14" s="919"/>
      <c r="C14" s="84" t="s">
        <v>601</v>
      </c>
      <c r="D14" s="16" t="s">
        <v>17</v>
      </c>
      <c r="E14" s="39">
        <v>57049</v>
      </c>
      <c r="F14" s="34">
        <v>6.65</v>
      </c>
      <c r="G14" s="22">
        <v>379112.42</v>
      </c>
      <c r="H14" s="39">
        <v>57049</v>
      </c>
      <c r="I14" s="22">
        <v>6.65</v>
      </c>
      <c r="J14" s="63">
        <v>379112.42</v>
      </c>
      <c r="K14" s="39">
        <v>57049</v>
      </c>
      <c r="L14" s="22">
        <v>6.65</v>
      </c>
      <c r="M14" s="22">
        <v>379112.42</v>
      </c>
    </row>
    <row r="15" spans="1:13" ht="26.25" customHeight="1" x14ac:dyDescent="0.2">
      <c r="A15" s="710" t="s">
        <v>400</v>
      </c>
      <c r="B15" s="711"/>
      <c r="C15" s="711"/>
      <c r="D15" s="712"/>
      <c r="E15" s="36"/>
      <c r="F15" s="36"/>
      <c r="G15" s="49">
        <f>(G13+G14)-G16-G17</f>
        <v>325774.19999999995</v>
      </c>
      <c r="H15" s="49"/>
      <c r="I15" s="49"/>
      <c r="J15" s="49">
        <f t="shared" ref="J15:M15" si="0">(J13+J14)-J16-J17</f>
        <v>325774.19999999995</v>
      </c>
      <c r="K15" s="49"/>
      <c r="L15" s="49"/>
      <c r="M15" s="49">
        <f t="shared" si="0"/>
        <v>325774.19999999995</v>
      </c>
    </row>
    <row r="16" spans="1:13" ht="19.5" customHeight="1" x14ac:dyDescent="0.2">
      <c r="A16" s="710" t="s">
        <v>401</v>
      </c>
      <c r="B16" s="711"/>
      <c r="C16" s="711"/>
      <c r="D16" s="712"/>
      <c r="E16" s="36"/>
      <c r="F16" s="36"/>
      <c r="G16" s="49">
        <v>80000</v>
      </c>
      <c r="H16" s="36"/>
      <c r="I16" s="36"/>
      <c r="J16" s="49">
        <v>80000</v>
      </c>
      <c r="K16" s="36"/>
      <c r="L16" s="36"/>
      <c r="M16" s="49">
        <v>80000</v>
      </c>
    </row>
    <row r="17" spans="1:13" ht="21.75" customHeight="1" x14ac:dyDescent="0.2">
      <c r="A17" s="710" t="s">
        <v>402</v>
      </c>
      <c r="B17" s="711"/>
      <c r="C17" s="711"/>
      <c r="D17" s="712"/>
      <c r="E17" s="36"/>
      <c r="F17" s="36"/>
      <c r="G17" s="49">
        <v>135500</v>
      </c>
      <c r="H17" s="36"/>
      <c r="I17" s="36"/>
      <c r="J17" s="49">
        <v>135500</v>
      </c>
      <c r="K17" s="36"/>
      <c r="L17" s="36"/>
      <c r="M17" s="49">
        <v>135500</v>
      </c>
    </row>
    <row r="18" spans="1:13" ht="54.75" customHeight="1" x14ac:dyDescent="0.25">
      <c r="A18" s="811" t="s">
        <v>18</v>
      </c>
      <c r="B18" s="811"/>
      <c r="C18" s="84" t="s">
        <v>599</v>
      </c>
      <c r="D18" s="16" t="s">
        <v>19</v>
      </c>
      <c r="E18" s="39">
        <v>13132</v>
      </c>
      <c r="F18" s="34">
        <v>7.93</v>
      </c>
      <c r="G18" s="22">
        <f>E18*F18</f>
        <v>104136.76</v>
      </c>
      <c r="H18" s="39">
        <v>13132</v>
      </c>
      <c r="I18" s="34">
        <v>7.93</v>
      </c>
      <c r="J18" s="63">
        <f t="shared" ref="J18" si="1">H18*I18</f>
        <v>104136.76</v>
      </c>
      <c r="K18" s="39">
        <v>13132</v>
      </c>
      <c r="L18" s="34">
        <v>7.93</v>
      </c>
      <c r="M18" s="63">
        <f t="shared" ref="M18" si="2">K18*L18</f>
        <v>104136.76</v>
      </c>
    </row>
    <row r="19" spans="1:13" s="66" customFormat="1" ht="72" customHeight="1" x14ac:dyDescent="0.25">
      <c r="A19" s="811" t="s">
        <v>18</v>
      </c>
      <c r="B19" s="811"/>
      <c r="C19" s="84" t="s">
        <v>600</v>
      </c>
      <c r="D19" s="16" t="s">
        <v>19</v>
      </c>
      <c r="E19" s="39">
        <v>69268</v>
      </c>
      <c r="F19" s="34">
        <v>7.39</v>
      </c>
      <c r="G19" s="63">
        <v>511675.72</v>
      </c>
      <c r="H19" s="39">
        <v>69268</v>
      </c>
      <c r="I19" s="34">
        <v>7.39</v>
      </c>
      <c r="J19" s="63">
        <v>511675.72</v>
      </c>
      <c r="K19" s="39">
        <v>69268</v>
      </c>
      <c r="L19" s="34">
        <v>7.39</v>
      </c>
      <c r="M19" s="63">
        <v>511675.72</v>
      </c>
    </row>
    <row r="20" spans="1:13" ht="26.25" customHeight="1" x14ac:dyDescent="0.2">
      <c r="A20" s="710" t="s">
        <v>400</v>
      </c>
      <c r="B20" s="711"/>
      <c r="C20" s="711"/>
      <c r="D20" s="712"/>
      <c r="E20" s="36"/>
      <c r="F20" s="36"/>
      <c r="G20" s="49">
        <f>(G18+G19)-G21-G22</f>
        <v>400212.47999999998</v>
      </c>
      <c r="H20" s="49"/>
      <c r="I20" s="49"/>
      <c r="J20" s="49">
        <f t="shared" ref="J20:M20" si="3">(J18+J19)-J21-J22</f>
        <v>400212.47999999998</v>
      </c>
      <c r="K20" s="49"/>
      <c r="L20" s="49"/>
      <c r="M20" s="49">
        <f t="shared" si="3"/>
        <v>400212.47999999998</v>
      </c>
    </row>
    <row r="21" spans="1:13" ht="19.5" customHeight="1" x14ac:dyDescent="0.2">
      <c r="A21" s="710" t="s">
        <v>401</v>
      </c>
      <c r="B21" s="711"/>
      <c r="C21" s="711"/>
      <c r="D21" s="712"/>
      <c r="E21" s="36"/>
      <c r="F21" s="36"/>
      <c r="G21" s="49">
        <v>145600</v>
      </c>
      <c r="H21" s="36"/>
      <c r="I21" s="36"/>
      <c r="J21" s="49">
        <v>145600</v>
      </c>
      <c r="K21" s="36"/>
      <c r="L21" s="36"/>
      <c r="M21" s="49">
        <v>145600</v>
      </c>
    </row>
    <row r="22" spans="1:13" ht="21.75" customHeight="1" x14ac:dyDescent="0.2">
      <c r="A22" s="710" t="s">
        <v>402</v>
      </c>
      <c r="B22" s="711"/>
      <c r="C22" s="711"/>
      <c r="D22" s="712"/>
      <c r="E22" s="36"/>
      <c r="F22" s="36"/>
      <c r="G22" s="49">
        <v>70000</v>
      </c>
      <c r="H22" s="36"/>
      <c r="I22" s="36"/>
      <c r="J22" s="49">
        <v>70000</v>
      </c>
      <c r="K22" s="36"/>
      <c r="L22" s="36"/>
      <c r="M22" s="49">
        <v>70000</v>
      </c>
    </row>
    <row r="23" spans="1:13" ht="15.75" x14ac:dyDescent="0.2">
      <c r="A23" s="764" t="s">
        <v>2</v>
      </c>
      <c r="B23" s="765"/>
      <c r="C23" s="765"/>
      <c r="D23" s="766"/>
      <c r="E23" s="35" t="s">
        <v>21</v>
      </c>
      <c r="F23" s="35" t="s">
        <v>21</v>
      </c>
      <c r="G23" s="18">
        <f>G9+G13+G14+G18+G19</f>
        <v>1157086.68</v>
      </c>
      <c r="H23" s="18"/>
      <c r="I23" s="18"/>
      <c r="J23" s="18">
        <f t="shared" ref="J23:M23" si="4">J9+J13+J14+J18+J19</f>
        <v>1157086.68</v>
      </c>
      <c r="K23" s="18"/>
      <c r="L23" s="18"/>
      <c r="M23" s="424">
        <f t="shared" si="4"/>
        <v>1157086.68</v>
      </c>
    </row>
    <row r="24" spans="1:13" ht="15.75" x14ac:dyDescent="0.2">
      <c r="A24" s="761" t="s">
        <v>3</v>
      </c>
      <c r="B24" s="762"/>
      <c r="C24" s="762"/>
      <c r="D24" s="763"/>
      <c r="E24" s="35" t="s">
        <v>21</v>
      </c>
      <c r="F24" s="35" t="s">
        <v>21</v>
      </c>
      <c r="G24" s="18">
        <f>G23/1000</f>
        <v>1157.0866799999999</v>
      </c>
      <c r="H24" s="18"/>
      <c r="I24" s="18"/>
      <c r="J24" s="18">
        <f>J23/1000</f>
        <v>1157.0866799999999</v>
      </c>
      <c r="K24" s="18"/>
      <c r="L24" s="18"/>
      <c r="M24" s="49">
        <f>M23/1000</f>
        <v>1157.0866799999999</v>
      </c>
    </row>
    <row r="25" spans="1:13" s="14" customFormat="1" ht="15.75" x14ac:dyDescent="0.25">
      <c r="A25" s="3"/>
      <c r="B25" s="27"/>
      <c r="C25" s="27"/>
      <c r="D25" s="3"/>
      <c r="E25" s="709" t="s">
        <v>436</v>
      </c>
      <c r="F25" s="709"/>
      <c r="G25" s="3"/>
      <c r="J25" s="38"/>
    </row>
    <row r="26" spans="1:13" s="14" customFormat="1" ht="15.75" x14ac:dyDescent="0.25">
      <c r="A26" s="3"/>
      <c r="B26" s="708" t="s">
        <v>5</v>
      </c>
      <c r="C26" s="708"/>
      <c r="D26" s="3"/>
      <c r="E26" s="708" t="s">
        <v>6</v>
      </c>
      <c r="F26" s="708"/>
      <c r="G26" s="3"/>
      <c r="H26" s="708"/>
      <c r="I26" s="708"/>
      <c r="J26" s="37"/>
    </row>
    <row r="27" spans="1:13" s="14" customFormat="1" ht="15.75" x14ac:dyDescent="0.25">
      <c r="A27" s="3"/>
      <c r="B27" s="3"/>
      <c r="C27" s="3"/>
      <c r="D27" s="3"/>
      <c r="E27" s="3"/>
      <c r="F27" s="3"/>
      <c r="G27" s="3"/>
      <c r="H27" s="732"/>
      <c r="I27" s="732"/>
      <c r="J27" s="38"/>
    </row>
    <row r="28" spans="1:13" s="14" customFormat="1" ht="15.75" x14ac:dyDescent="0.25">
      <c r="A28" s="3"/>
      <c r="B28" s="27"/>
      <c r="C28" s="27"/>
      <c r="D28" s="3"/>
      <c r="E28" s="709" t="s">
        <v>437</v>
      </c>
      <c r="F28" s="709"/>
      <c r="G28" s="3"/>
      <c r="H28" s="13"/>
      <c r="I28" s="13"/>
    </row>
    <row r="29" spans="1:13" s="14" customFormat="1" ht="15.75" x14ac:dyDescent="0.25">
      <c r="A29" s="9"/>
      <c r="B29" s="708" t="s">
        <v>5</v>
      </c>
      <c r="C29" s="708"/>
      <c r="D29" s="3"/>
      <c r="E29" s="708" t="s">
        <v>6</v>
      </c>
      <c r="F29" s="708"/>
      <c r="H29" s="727"/>
      <c r="I29" s="727"/>
    </row>
  </sheetData>
  <sheetProtection selectLockedCells="1" selectUnlockedCells="1"/>
  <mergeCells count="37">
    <mergeCell ref="B29:C29"/>
    <mergeCell ref="E29:F29"/>
    <mergeCell ref="H29:I29"/>
    <mergeCell ref="E25:F25"/>
    <mergeCell ref="B26:C26"/>
    <mergeCell ref="E26:F26"/>
    <mergeCell ref="H26:I26"/>
    <mergeCell ref="H27:I27"/>
    <mergeCell ref="E28:F28"/>
    <mergeCell ref="A23:D23"/>
    <mergeCell ref="A24:D24"/>
    <mergeCell ref="A22:D22"/>
    <mergeCell ref="A15:D15"/>
    <mergeCell ref="A16:D16"/>
    <mergeCell ref="A17:D17"/>
    <mergeCell ref="A18:B18"/>
    <mergeCell ref="A20:D20"/>
    <mergeCell ref="A21:D21"/>
    <mergeCell ref="A19:B19"/>
    <mergeCell ref="A14:B14"/>
    <mergeCell ref="A7:B8"/>
    <mergeCell ref="C7:C8"/>
    <mergeCell ref="D7:D8"/>
    <mergeCell ref="E7:G7"/>
    <mergeCell ref="A9:B9"/>
    <mergeCell ref="A10:D10"/>
    <mergeCell ref="A11:D11"/>
    <mergeCell ref="A12:D12"/>
    <mergeCell ref="A13:B13"/>
    <mergeCell ref="H7:J7"/>
    <mergeCell ref="K7:M7"/>
    <mergeCell ref="A1:M1"/>
    <mergeCell ref="A2:M2"/>
    <mergeCell ref="A3:M3"/>
    <mergeCell ref="A4:M4"/>
    <mergeCell ref="A5:M5"/>
    <mergeCell ref="A6:J6"/>
  </mergeCells>
  <printOptions horizontalCentered="1"/>
  <pageMargins left="0.51181102362204722" right="0.19685039370078741" top="0.51181102362204722" bottom="0.51181102362204722" header="0.51181102362204722" footer="0.51181102362204722"/>
  <pageSetup paperSize="9" scale="71" firstPageNumber="0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H45"/>
  <sheetViews>
    <sheetView zoomScaleSheetLayoutView="66" workbookViewId="0">
      <selection activeCell="K24" sqref="K24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8" ht="15.75" x14ac:dyDescent="0.25">
      <c r="A1" s="3"/>
      <c r="B1" s="3"/>
      <c r="C1" s="3"/>
      <c r="D1" s="3"/>
      <c r="E1" s="3"/>
      <c r="F1" s="3"/>
      <c r="G1" s="14"/>
    </row>
    <row r="2" spans="1:8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8" ht="43.5" customHeight="1" x14ac:dyDescent="0.2">
      <c r="A3" s="726" t="s">
        <v>344</v>
      </c>
      <c r="B3" s="726"/>
      <c r="C3" s="726"/>
      <c r="D3" s="726"/>
      <c r="E3" s="726"/>
      <c r="F3" s="726"/>
      <c r="G3" s="726"/>
    </row>
    <row r="4" spans="1:8" ht="29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8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8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8" ht="0.75" customHeight="1" x14ac:dyDescent="0.25">
      <c r="A7" s="718"/>
      <c r="B7" s="718"/>
      <c r="C7" s="718"/>
      <c r="D7" s="718"/>
      <c r="E7" s="718"/>
      <c r="F7" s="718"/>
      <c r="G7" s="14"/>
    </row>
    <row r="8" spans="1:8" ht="15.75" hidden="1" customHeight="1" x14ac:dyDescent="0.25">
      <c r="A8" s="718"/>
      <c r="B8" s="718"/>
      <c r="C8" s="718"/>
      <c r="D8" s="718"/>
      <c r="E8" s="718"/>
      <c r="F8" s="718"/>
      <c r="G8" s="14"/>
    </row>
    <row r="9" spans="1:8" ht="15.75" hidden="1" x14ac:dyDescent="0.25">
      <c r="A9" s="3"/>
      <c r="B9" s="3"/>
      <c r="C9" s="3"/>
      <c r="D9" s="3"/>
      <c r="E9" s="3"/>
      <c r="F9" s="3"/>
      <c r="G9" s="14"/>
    </row>
    <row r="10" spans="1:8" ht="15.75" hidden="1" x14ac:dyDescent="0.25">
      <c r="A10" s="3"/>
      <c r="B10" s="3"/>
      <c r="C10" s="3"/>
      <c r="D10" s="3"/>
      <c r="E10" s="3"/>
      <c r="F10" s="3"/>
      <c r="G10" s="14"/>
    </row>
    <row r="11" spans="1:8" ht="15.75" hidden="1" x14ac:dyDescent="0.25">
      <c r="A11" s="3"/>
      <c r="B11" s="3"/>
      <c r="C11" s="3"/>
      <c r="D11" s="3"/>
      <c r="E11" s="3"/>
      <c r="F11" s="3"/>
      <c r="G11" s="14"/>
    </row>
    <row r="12" spans="1:8" s="66" customFormat="1" ht="34.5" customHeight="1" x14ac:dyDescent="0.2">
      <c r="A12" s="719" t="s">
        <v>8</v>
      </c>
      <c r="B12" s="719"/>
      <c r="C12" s="719"/>
      <c r="D12" s="719"/>
      <c r="E12" s="425" t="s">
        <v>969</v>
      </c>
      <c r="F12" s="425" t="s">
        <v>970</v>
      </c>
      <c r="G12" s="425" t="s">
        <v>972</v>
      </c>
    </row>
    <row r="13" spans="1:8" s="66" customFormat="1" ht="15.75" x14ac:dyDescent="0.25">
      <c r="A13" s="723" t="s">
        <v>373</v>
      </c>
      <c r="B13" s="724"/>
      <c r="C13" s="724"/>
      <c r="D13" s="725"/>
      <c r="E13" s="63">
        <v>19721432.600000001</v>
      </c>
      <c r="F13" s="63">
        <v>19721432.600000001</v>
      </c>
      <c r="G13" s="63">
        <v>19721432.600000001</v>
      </c>
    </row>
    <row r="14" spans="1:8" s="66" customFormat="1" ht="15.75" x14ac:dyDescent="0.2">
      <c r="A14" s="710" t="s">
        <v>400</v>
      </c>
      <c r="B14" s="711"/>
      <c r="C14" s="711"/>
      <c r="D14" s="712"/>
      <c r="E14" s="64">
        <v>3034258.47</v>
      </c>
      <c r="F14" s="64">
        <v>3034258.47</v>
      </c>
      <c r="G14" s="64">
        <v>3034258.47</v>
      </c>
      <c r="H14" s="8"/>
    </row>
    <row r="15" spans="1:8" s="66" customFormat="1" ht="15.75" x14ac:dyDescent="0.2">
      <c r="A15" s="710" t="s">
        <v>401</v>
      </c>
      <c r="B15" s="711"/>
      <c r="C15" s="711"/>
      <c r="D15" s="712"/>
      <c r="E15" s="64">
        <v>1346923.86</v>
      </c>
      <c r="F15" s="64">
        <v>1346923.86</v>
      </c>
      <c r="G15" s="64">
        <v>1346923.86</v>
      </c>
      <c r="H15" s="8"/>
    </row>
    <row r="16" spans="1:8" s="66" customFormat="1" ht="15.75" x14ac:dyDescent="0.2">
      <c r="A16" s="710" t="s">
        <v>402</v>
      </c>
      <c r="B16" s="711"/>
      <c r="C16" s="711"/>
      <c r="D16" s="712"/>
      <c r="E16" s="64">
        <v>15340250.27</v>
      </c>
      <c r="F16" s="64">
        <v>15340250.27</v>
      </c>
      <c r="G16" s="64">
        <v>15340250.27</v>
      </c>
      <c r="H16" s="8"/>
    </row>
    <row r="17" spans="1:8" s="66" customFormat="1" ht="15.75" x14ac:dyDescent="0.25">
      <c r="A17" s="723" t="s">
        <v>137</v>
      </c>
      <c r="B17" s="724"/>
      <c r="C17" s="724"/>
      <c r="D17" s="725"/>
      <c r="E17" s="63">
        <v>0</v>
      </c>
      <c r="F17" s="63">
        <v>0</v>
      </c>
      <c r="G17" s="63">
        <v>0</v>
      </c>
    </row>
    <row r="18" spans="1:8" s="66" customFormat="1" ht="15.75" x14ac:dyDescent="0.2">
      <c r="A18" s="710" t="s">
        <v>400</v>
      </c>
      <c r="B18" s="711"/>
      <c r="C18" s="711"/>
      <c r="D18" s="712"/>
      <c r="E18" s="64">
        <v>0</v>
      </c>
      <c r="F18" s="64">
        <v>0</v>
      </c>
      <c r="G18" s="64">
        <v>0</v>
      </c>
      <c r="H18" s="8"/>
    </row>
    <row r="19" spans="1:8" s="66" customFormat="1" ht="15.75" x14ac:dyDescent="0.2">
      <c r="A19" s="710" t="s">
        <v>401</v>
      </c>
      <c r="B19" s="711"/>
      <c r="C19" s="711"/>
      <c r="D19" s="712"/>
      <c r="E19" s="64">
        <v>0</v>
      </c>
      <c r="F19" s="64">
        <v>0</v>
      </c>
      <c r="G19" s="64">
        <v>0</v>
      </c>
      <c r="H19" s="8"/>
    </row>
    <row r="20" spans="1:8" s="66" customFormat="1" ht="15.75" x14ac:dyDescent="0.2">
      <c r="A20" s="710" t="s">
        <v>402</v>
      </c>
      <c r="B20" s="711"/>
      <c r="C20" s="711"/>
      <c r="D20" s="712"/>
      <c r="E20" s="64">
        <v>0</v>
      </c>
      <c r="F20" s="64">
        <v>0</v>
      </c>
      <c r="G20" s="64">
        <v>0</v>
      </c>
      <c r="H20" s="8"/>
    </row>
    <row r="21" spans="1:8" s="66" customFormat="1" ht="15.75" x14ac:dyDescent="0.2">
      <c r="A21" s="714" t="s">
        <v>2</v>
      </c>
      <c r="B21" s="714"/>
      <c r="C21" s="714"/>
      <c r="D21" s="714"/>
      <c r="E21" s="61">
        <f>E13+E17</f>
        <v>19721432.600000001</v>
      </c>
      <c r="F21" s="61">
        <f t="shared" ref="F21:G21" si="0">F13+F17</f>
        <v>19721432.600000001</v>
      </c>
      <c r="G21" s="61">
        <f t="shared" si="0"/>
        <v>19721432.600000001</v>
      </c>
    </row>
    <row r="22" spans="1:8" s="66" customFormat="1" ht="15.75" x14ac:dyDescent="0.2">
      <c r="A22" s="714" t="s">
        <v>3</v>
      </c>
      <c r="B22" s="714"/>
      <c r="C22" s="714"/>
      <c r="D22" s="714"/>
      <c r="E22" s="61">
        <f>E21/1000</f>
        <v>19721.4326</v>
      </c>
      <c r="F22" s="61">
        <f>F21/1000</f>
        <v>19721.4326</v>
      </c>
      <c r="G22" s="61">
        <f>G21/1000</f>
        <v>19721.4326</v>
      </c>
    </row>
    <row r="23" spans="1:8" ht="15.75" x14ac:dyDescent="0.25">
      <c r="A23" s="722"/>
      <c r="B23" s="722"/>
      <c r="C23" s="722"/>
      <c r="D23" s="722"/>
      <c r="E23" s="22">
        <v>0</v>
      </c>
      <c r="F23" s="22">
        <v>0</v>
      </c>
      <c r="G23" s="22">
        <v>0</v>
      </c>
    </row>
    <row r="24" spans="1:8" ht="15.75" x14ac:dyDescent="0.25">
      <c r="A24" s="722"/>
      <c r="B24" s="722"/>
      <c r="C24" s="722"/>
      <c r="D24" s="722"/>
      <c r="E24" s="22">
        <v>0</v>
      </c>
      <c r="F24" s="22">
        <v>0</v>
      </c>
      <c r="G24" s="22">
        <v>0</v>
      </c>
    </row>
    <row r="25" spans="1:8" ht="15.75" x14ac:dyDescent="0.2">
      <c r="A25" s="714" t="s">
        <v>2</v>
      </c>
      <c r="B25" s="714"/>
      <c r="C25" s="714"/>
      <c r="D25" s="714"/>
      <c r="E25" s="5">
        <f>E13+E17</f>
        <v>19721432.600000001</v>
      </c>
      <c r="F25" s="61">
        <f t="shared" ref="F25:G25" si="1">F13+F17</f>
        <v>19721432.600000001</v>
      </c>
      <c r="G25" s="61">
        <f t="shared" si="1"/>
        <v>19721432.600000001</v>
      </c>
    </row>
    <row r="26" spans="1:8" ht="15.75" x14ac:dyDescent="0.2">
      <c r="A26" s="714" t="s">
        <v>3</v>
      </c>
      <c r="B26" s="714"/>
      <c r="C26" s="714"/>
      <c r="D26" s="714"/>
      <c r="E26" s="5">
        <f>E25/1000</f>
        <v>19721.4326</v>
      </c>
      <c r="F26" s="5">
        <f>F25/1000</f>
        <v>19721.4326</v>
      </c>
      <c r="G26" s="5">
        <f>G25/1000</f>
        <v>19721.4326</v>
      </c>
    </row>
    <row r="27" spans="1:8" ht="15.75" x14ac:dyDescent="0.25">
      <c r="A27" s="9"/>
      <c r="B27" s="9"/>
      <c r="C27" s="9"/>
      <c r="D27" s="9"/>
      <c r="E27" s="9"/>
      <c r="F27" s="9"/>
      <c r="G27" s="14"/>
    </row>
    <row r="28" spans="1:8" ht="15.75" x14ac:dyDescent="0.25">
      <c r="A28" s="9"/>
      <c r="B28" s="9"/>
      <c r="C28" s="9"/>
      <c r="D28" s="9"/>
      <c r="E28" s="9"/>
      <c r="F28" s="9"/>
      <c r="G28" s="14"/>
    </row>
    <row r="29" spans="1:8" ht="15.75" x14ac:dyDescent="0.25">
      <c r="A29" s="9"/>
      <c r="B29" s="9"/>
      <c r="C29" s="9"/>
      <c r="D29" s="9"/>
      <c r="E29" s="9"/>
      <c r="F29" s="9"/>
      <c r="G29" s="14"/>
    </row>
    <row r="30" spans="1:8" ht="15.75" x14ac:dyDescent="0.25">
      <c r="A30" s="3" t="s">
        <v>4</v>
      </c>
      <c r="B30" s="3"/>
      <c r="C30" s="27"/>
      <c r="D30" s="27"/>
      <c r="E30" s="3"/>
      <c r="F30" s="709" t="s">
        <v>436</v>
      </c>
      <c r="G30" s="709"/>
      <c r="H30" s="9"/>
    </row>
    <row r="31" spans="1:8" ht="15.75" x14ac:dyDescent="0.25">
      <c r="A31" s="3"/>
      <c r="B31" s="3"/>
      <c r="C31" s="708" t="s">
        <v>5</v>
      </c>
      <c r="D31" s="708"/>
      <c r="E31" s="3"/>
      <c r="F31" s="708" t="s">
        <v>6</v>
      </c>
      <c r="G31" s="708"/>
      <c r="H31" s="9"/>
    </row>
    <row r="32" spans="1:8" ht="15.75" x14ac:dyDescent="0.25">
      <c r="A32" s="3"/>
      <c r="B32" s="3"/>
      <c r="C32" s="3"/>
      <c r="D32" s="3"/>
      <c r="E32" s="3"/>
      <c r="F32" s="3"/>
      <c r="G32" s="3"/>
      <c r="H32" s="9"/>
    </row>
    <row r="33" spans="1:8" ht="15.75" x14ac:dyDescent="0.25">
      <c r="A33" s="3" t="s">
        <v>7</v>
      </c>
      <c r="B33" s="3"/>
      <c r="C33" s="27"/>
      <c r="D33" s="27"/>
      <c r="E33" s="3"/>
      <c r="F33" s="709" t="s">
        <v>437</v>
      </c>
      <c r="G33" s="709"/>
      <c r="H33" s="9"/>
    </row>
    <row r="34" spans="1:8" ht="15.75" x14ac:dyDescent="0.25">
      <c r="A34" s="9"/>
      <c r="B34" s="9"/>
      <c r="C34" s="708" t="s">
        <v>5</v>
      </c>
      <c r="D34" s="708"/>
      <c r="E34" s="3"/>
      <c r="F34" s="708" t="s">
        <v>6</v>
      </c>
      <c r="G34" s="708"/>
      <c r="H34" s="9"/>
    </row>
    <row r="35" spans="1:8" ht="15.75" x14ac:dyDescent="0.25">
      <c r="A35" s="9"/>
      <c r="B35" s="9"/>
      <c r="C35" s="9"/>
      <c r="D35" s="9"/>
      <c r="E35" s="9"/>
      <c r="F35" s="9"/>
    </row>
    <row r="36" spans="1:8" ht="15.75" x14ac:dyDescent="0.25">
      <c r="A36" s="9"/>
      <c r="B36" s="9"/>
      <c r="C36" s="9"/>
      <c r="D36" s="9"/>
      <c r="E36" s="9"/>
      <c r="F36" s="9"/>
    </row>
    <row r="37" spans="1:8" ht="15.75" x14ac:dyDescent="0.25">
      <c r="A37" s="9"/>
      <c r="B37" s="9"/>
      <c r="C37" s="9"/>
      <c r="D37" s="9"/>
      <c r="E37" s="9"/>
      <c r="F37" s="9"/>
    </row>
    <row r="38" spans="1:8" ht="15" x14ac:dyDescent="0.2">
      <c r="A38" s="13"/>
      <c r="B38" s="13"/>
      <c r="C38" s="13"/>
      <c r="D38" s="13"/>
      <c r="E38" s="13"/>
      <c r="F38" s="13"/>
    </row>
    <row r="39" spans="1:8" ht="15" x14ac:dyDescent="0.2">
      <c r="A39" s="14"/>
      <c r="B39" s="14"/>
      <c r="C39" s="14"/>
      <c r="D39" s="14"/>
      <c r="E39" s="14"/>
      <c r="F39" s="14"/>
    </row>
    <row r="40" spans="1:8" ht="15" x14ac:dyDescent="0.2">
      <c r="A40" s="14"/>
      <c r="B40" s="14"/>
      <c r="C40" s="14"/>
      <c r="D40" s="14"/>
      <c r="E40" s="14"/>
      <c r="F40" s="14"/>
    </row>
    <row r="41" spans="1:8" ht="15" x14ac:dyDescent="0.2">
      <c r="A41" s="14"/>
      <c r="B41" s="14"/>
      <c r="C41" s="14"/>
      <c r="D41" s="14"/>
      <c r="E41" s="14"/>
      <c r="F41" s="14"/>
    </row>
    <row r="42" spans="1:8" ht="15" x14ac:dyDescent="0.2">
      <c r="F42" s="14"/>
    </row>
    <row r="43" spans="1:8" ht="15" x14ac:dyDescent="0.2">
      <c r="F43" s="14"/>
    </row>
    <row r="44" spans="1:8" ht="15" x14ac:dyDescent="0.2">
      <c r="F44" s="14"/>
    </row>
    <row r="45" spans="1:8" ht="15" x14ac:dyDescent="0.2">
      <c r="F45" s="14"/>
    </row>
  </sheetData>
  <sheetProtection selectLockedCells="1" selectUnlockedCells="1"/>
  <mergeCells count="28">
    <mergeCell ref="A8:F8"/>
    <mergeCell ref="A12:D12"/>
    <mergeCell ref="A2:G2"/>
    <mergeCell ref="A3:G3"/>
    <mergeCell ref="A4:G4"/>
    <mergeCell ref="A5:G5"/>
    <mergeCell ref="A6:G6"/>
    <mergeCell ref="A7:F7"/>
    <mergeCell ref="A13:D13"/>
    <mergeCell ref="A17:D17"/>
    <mergeCell ref="A21:D21"/>
    <mergeCell ref="A22:D22"/>
    <mergeCell ref="A14:D14"/>
    <mergeCell ref="A15:D15"/>
    <mergeCell ref="A16:D16"/>
    <mergeCell ref="A18:D18"/>
    <mergeCell ref="A19:D19"/>
    <mergeCell ref="A20:D20"/>
    <mergeCell ref="F33:G33"/>
    <mergeCell ref="C34:D34"/>
    <mergeCell ref="F34:G34"/>
    <mergeCell ref="A23:D23"/>
    <mergeCell ref="A24:D24"/>
    <mergeCell ref="A25:D25"/>
    <mergeCell ref="A26:D26"/>
    <mergeCell ref="F30:G30"/>
    <mergeCell ref="C31:D31"/>
    <mergeCell ref="F31:G31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45"/>
  <sheetViews>
    <sheetView zoomScaleSheetLayoutView="66" workbookViewId="0">
      <selection activeCell="G15" sqref="G15"/>
    </sheetView>
  </sheetViews>
  <sheetFormatPr defaultRowHeight="12.75" x14ac:dyDescent="0.2"/>
  <cols>
    <col min="5" max="5" width="19.28515625" customWidth="1"/>
    <col min="6" max="6" width="19.7109375" customWidth="1"/>
    <col min="7" max="7" width="17.85546875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customHeight="1" x14ac:dyDescent="0.25">
      <c r="A3" s="720" t="s">
        <v>321</v>
      </c>
      <c r="B3" s="720"/>
      <c r="C3" s="720"/>
      <c r="D3" s="720"/>
      <c r="E3" s="720"/>
      <c r="F3" s="720"/>
      <c r="G3" s="720"/>
    </row>
    <row r="4" spans="1:7" ht="32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6.5" hidden="1" customHeight="1" x14ac:dyDescent="0.25">
      <c r="A7" s="718"/>
      <c r="B7" s="718"/>
      <c r="C7" s="718"/>
      <c r="D7" s="718"/>
      <c r="E7" s="718"/>
      <c r="F7" s="718"/>
      <c r="G7" s="14"/>
    </row>
    <row r="8" spans="1:7" ht="15.75" hidden="1" customHeight="1" x14ac:dyDescent="0.25">
      <c r="A8" s="718"/>
      <c r="B8" s="718"/>
      <c r="C8" s="718"/>
      <c r="D8" s="718"/>
      <c r="E8" s="718"/>
      <c r="F8" s="718"/>
      <c r="G8" s="14"/>
    </row>
    <row r="9" spans="1:7" ht="15.75" hidden="1" x14ac:dyDescent="0.25">
      <c r="A9" s="3"/>
      <c r="B9" s="3"/>
      <c r="C9" s="3"/>
      <c r="D9" s="3"/>
      <c r="E9" s="3"/>
      <c r="F9" s="3"/>
      <c r="G9" s="14"/>
    </row>
    <row r="10" spans="1:7" ht="15.75" hidden="1" x14ac:dyDescent="0.25">
      <c r="A10" s="3"/>
      <c r="B10" s="3"/>
      <c r="C10" s="3"/>
      <c r="D10" s="3"/>
      <c r="E10" s="3"/>
      <c r="F10" s="3"/>
      <c r="G10" s="14"/>
    </row>
    <row r="11" spans="1:7" ht="15.75" hidden="1" x14ac:dyDescent="0.25">
      <c r="A11" s="3"/>
      <c r="B11" s="3"/>
      <c r="C11" s="3"/>
      <c r="D11" s="3"/>
      <c r="E11" s="3"/>
      <c r="F11" s="3"/>
      <c r="G11" s="14"/>
    </row>
    <row r="12" spans="1:7" ht="36" customHeight="1" x14ac:dyDescent="0.2">
      <c r="A12" s="759" t="s">
        <v>8</v>
      </c>
      <c r="B12" s="920"/>
      <c r="C12" s="920"/>
      <c r="D12" s="921"/>
      <c r="E12" s="779" t="s">
        <v>985</v>
      </c>
      <c r="F12" s="779" t="s">
        <v>970</v>
      </c>
      <c r="G12" s="779" t="s">
        <v>971</v>
      </c>
    </row>
    <row r="13" spans="1:7" ht="3.75" customHeight="1" x14ac:dyDescent="0.2">
      <c r="A13" s="922"/>
      <c r="B13" s="923"/>
      <c r="C13" s="923"/>
      <c r="D13" s="924"/>
      <c r="E13" s="780"/>
      <c r="F13" s="780"/>
      <c r="G13" s="890"/>
    </row>
    <row r="14" spans="1:7" ht="15.6" customHeight="1" x14ac:dyDescent="0.25">
      <c r="A14" s="707" t="s">
        <v>695</v>
      </c>
      <c r="B14" s="707"/>
      <c r="C14" s="707"/>
      <c r="D14" s="707"/>
      <c r="E14" s="22">
        <v>2067588</v>
      </c>
      <c r="F14" s="22">
        <v>2167588</v>
      </c>
      <c r="G14" s="22">
        <v>2287588</v>
      </c>
    </row>
    <row r="15" spans="1:7" ht="15.6" customHeight="1" x14ac:dyDescent="0.25">
      <c r="A15" s="707"/>
      <c r="B15" s="707"/>
      <c r="C15" s="707"/>
      <c r="D15" s="707"/>
      <c r="E15" s="22">
        <v>0</v>
      </c>
      <c r="F15" s="22">
        <v>0</v>
      </c>
      <c r="G15" s="22">
        <v>0</v>
      </c>
    </row>
    <row r="16" spans="1:7" ht="15.6" customHeight="1" x14ac:dyDescent="0.25">
      <c r="A16" s="707"/>
      <c r="B16" s="707"/>
      <c r="C16" s="707"/>
      <c r="D16" s="707"/>
      <c r="E16" s="22">
        <v>0</v>
      </c>
      <c r="F16" s="22">
        <v>0</v>
      </c>
      <c r="G16" s="22">
        <v>0</v>
      </c>
    </row>
    <row r="17" spans="1:8" ht="15.6" customHeight="1" x14ac:dyDescent="0.25">
      <c r="A17" s="707"/>
      <c r="B17" s="707"/>
      <c r="C17" s="707"/>
      <c r="D17" s="707"/>
      <c r="E17" s="22">
        <v>0</v>
      </c>
      <c r="F17" s="22">
        <v>0</v>
      </c>
      <c r="G17" s="22">
        <v>0</v>
      </c>
    </row>
    <row r="18" spans="1:8" ht="15.6" customHeight="1" x14ac:dyDescent="0.25">
      <c r="A18" s="707"/>
      <c r="B18" s="707"/>
      <c r="C18" s="707"/>
      <c r="D18" s="707"/>
      <c r="E18" s="22">
        <v>0</v>
      </c>
      <c r="F18" s="22">
        <v>0</v>
      </c>
      <c r="G18" s="22">
        <v>0</v>
      </c>
    </row>
    <row r="19" spans="1:8" ht="16.5" customHeight="1" x14ac:dyDescent="0.25">
      <c r="A19" s="722"/>
      <c r="B19" s="722"/>
      <c r="C19" s="722"/>
      <c r="D19" s="722"/>
      <c r="E19" s="22">
        <v>0</v>
      </c>
      <c r="F19" s="22">
        <v>0</v>
      </c>
      <c r="G19" s="22">
        <v>0</v>
      </c>
    </row>
    <row r="20" spans="1:8" ht="16.5" customHeight="1" x14ac:dyDescent="0.25">
      <c r="A20" s="722"/>
      <c r="B20" s="722"/>
      <c r="C20" s="722"/>
      <c r="D20" s="722"/>
      <c r="E20" s="22">
        <v>0</v>
      </c>
      <c r="F20" s="22">
        <v>0</v>
      </c>
      <c r="G20" s="22">
        <v>0</v>
      </c>
    </row>
    <row r="21" spans="1:8" ht="16.5" customHeight="1" x14ac:dyDescent="0.25">
      <c r="A21" s="722"/>
      <c r="B21" s="722"/>
      <c r="C21" s="722"/>
      <c r="D21" s="722"/>
      <c r="E21" s="22">
        <v>0</v>
      </c>
      <c r="F21" s="22">
        <v>0</v>
      </c>
      <c r="G21" s="22">
        <v>0</v>
      </c>
    </row>
    <row r="22" spans="1:8" ht="16.5" customHeight="1" x14ac:dyDescent="0.25">
      <c r="A22" s="722"/>
      <c r="B22" s="722"/>
      <c r="C22" s="722"/>
      <c r="D22" s="722"/>
      <c r="E22" s="22">
        <v>0</v>
      </c>
      <c r="F22" s="22">
        <v>0</v>
      </c>
      <c r="G22" s="22">
        <v>0</v>
      </c>
    </row>
    <row r="23" spans="1:8" ht="16.5" customHeight="1" x14ac:dyDescent="0.25">
      <c r="A23" s="722"/>
      <c r="B23" s="722"/>
      <c r="C23" s="722"/>
      <c r="D23" s="722"/>
      <c r="E23" s="22">
        <v>0</v>
      </c>
      <c r="F23" s="22">
        <v>0</v>
      </c>
      <c r="G23" s="22">
        <v>0</v>
      </c>
    </row>
    <row r="24" spans="1:8" ht="16.5" customHeight="1" x14ac:dyDescent="0.2">
      <c r="A24" s="714" t="s">
        <v>2</v>
      </c>
      <c r="B24" s="714"/>
      <c r="C24" s="714"/>
      <c r="D24" s="714"/>
      <c r="E24" s="5">
        <f>SUM(E13:E23)</f>
        <v>2067588</v>
      </c>
      <c r="F24" s="5">
        <f>SUM(F13:F23)</f>
        <v>2167588</v>
      </c>
      <c r="G24" s="5">
        <f>SUM(G13:G23)</f>
        <v>2287588</v>
      </c>
      <c r="H24" s="7"/>
    </row>
    <row r="25" spans="1:8" ht="15.75" x14ac:dyDescent="0.2">
      <c r="A25" s="714" t="s">
        <v>3</v>
      </c>
      <c r="B25" s="714"/>
      <c r="C25" s="714"/>
      <c r="D25" s="714"/>
      <c r="E25" s="5">
        <f>E24/1000</f>
        <v>2067.5880000000002</v>
      </c>
      <c r="F25" s="5">
        <f>F24/1000</f>
        <v>2167.5880000000002</v>
      </c>
      <c r="G25" s="5">
        <f>G24/1000</f>
        <v>2287.5880000000002</v>
      </c>
      <c r="H25" s="8"/>
    </row>
    <row r="26" spans="1:8" ht="15.75" x14ac:dyDescent="0.2">
      <c r="A26" s="777" t="s">
        <v>405</v>
      </c>
      <c r="B26" s="777"/>
      <c r="C26" s="777"/>
      <c r="D26" s="777"/>
      <c r="E26" s="36"/>
      <c r="F26" s="36"/>
      <c r="G26" s="36"/>
    </row>
    <row r="27" spans="1:8" ht="15.75" x14ac:dyDescent="0.25">
      <c r="A27" s="9"/>
      <c r="B27" s="9"/>
      <c r="C27" s="9"/>
      <c r="D27" s="9"/>
      <c r="E27" s="9"/>
      <c r="F27" s="9"/>
      <c r="G27" s="32"/>
      <c r="H27" s="10"/>
    </row>
    <row r="28" spans="1:8" ht="15.75" x14ac:dyDescent="0.25">
      <c r="A28" s="9"/>
      <c r="B28" s="9"/>
      <c r="C28" s="9"/>
      <c r="D28" s="9"/>
      <c r="E28" s="9"/>
      <c r="F28" s="9"/>
      <c r="G28" s="14"/>
    </row>
    <row r="29" spans="1:8" ht="15.75" x14ac:dyDescent="0.25">
      <c r="A29" s="9"/>
      <c r="B29" s="9"/>
      <c r="C29" s="9"/>
      <c r="D29" s="9"/>
      <c r="E29" s="9"/>
      <c r="F29" s="9"/>
      <c r="G29" s="14"/>
    </row>
    <row r="30" spans="1:8" ht="15.75" x14ac:dyDescent="0.25">
      <c r="A30" s="3" t="s">
        <v>4</v>
      </c>
      <c r="B30" s="3"/>
      <c r="C30" s="27"/>
      <c r="D30" s="27"/>
      <c r="E30" s="3"/>
      <c r="F30" s="709" t="s">
        <v>436</v>
      </c>
      <c r="G30" s="709"/>
      <c r="H30" s="9"/>
    </row>
    <row r="31" spans="1:8" ht="15.75" x14ac:dyDescent="0.25">
      <c r="A31" s="3"/>
      <c r="B31" s="3"/>
      <c r="C31" s="708" t="s">
        <v>5</v>
      </c>
      <c r="D31" s="708"/>
      <c r="E31" s="3"/>
      <c r="F31" s="708" t="s">
        <v>6</v>
      </c>
      <c r="G31" s="708"/>
      <c r="H31" s="9"/>
    </row>
    <row r="32" spans="1:8" ht="15.75" x14ac:dyDescent="0.25">
      <c r="A32" s="3"/>
      <c r="B32" s="3"/>
      <c r="C32" s="3"/>
      <c r="D32" s="3"/>
      <c r="E32" s="3"/>
      <c r="F32" s="3"/>
      <c r="G32" s="3"/>
      <c r="H32" s="9"/>
    </row>
    <row r="33" spans="1:8" ht="15.75" x14ac:dyDescent="0.25">
      <c r="A33" s="3" t="s">
        <v>7</v>
      </c>
      <c r="B33" s="3"/>
      <c r="C33" s="27"/>
      <c r="D33" s="27"/>
      <c r="E33" s="3"/>
      <c r="F33" s="709" t="s">
        <v>437</v>
      </c>
      <c r="G33" s="709"/>
      <c r="H33" s="9"/>
    </row>
    <row r="34" spans="1:8" ht="15.75" x14ac:dyDescent="0.25">
      <c r="A34" s="9"/>
      <c r="B34" s="9"/>
      <c r="C34" s="708" t="s">
        <v>5</v>
      </c>
      <c r="D34" s="708"/>
      <c r="E34" s="3"/>
      <c r="F34" s="708" t="s">
        <v>6</v>
      </c>
      <c r="G34" s="708"/>
      <c r="H34" s="9"/>
    </row>
    <row r="35" spans="1:8" ht="15.75" x14ac:dyDescent="0.25">
      <c r="A35" s="9"/>
      <c r="B35" s="9"/>
      <c r="C35" s="9"/>
      <c r="D35" s="9"/>
      <c r="E35" s="9"/>
      <c r="F35" s="9"/>
    </row>
    <row r="36" spans="1:8" ht="15.75" x14ac:dyDescent="0.25">
      <c r="A36" s="9"/>
      <c r="B36" s="9"/>
      <c r="C36" s="9"/>
      <c r="D36" s="9"/>
      <c r="E36" s="9"/>
      <c r="F36" s="9"/>
    </row>
    <row r="37" spans="1:8" ht="15.75" x14ac:dyDescent="0.25">
      <c r="A37" s="9"/>
      <c r="B37" s="9"/>
      <c r="C37" s="9"/>
      <c r="D37" s="9"/>
      <c r="E37" s="9"/>
      <c r="F37" s="9"/>
    </row>
    <row r="38" spans="1:8" ht="15" x14ac:dyDescent="0.2">
      <c r="A38" s="13"/>
      <c r="B38" s="13"/>
      <c r="C38" s="13"/>
      <c r="D38" s="13"/>
      <c r="E38" s="13"/>
      <c r="F38" s="13"/>
    </row>
    <row r="39" spans="1:8" ht="15" x14ac:dyDescent="0.2">
      <c r="A39" s="14"/>
      <c r="B39" s="14"/>
      <c r="C39" s="14"/>
      <c r="D39" s="14"/>
      <c r="E39" s="14"/>
      <c r="F39" s="14"/>
    </row>
    <row r="40" spans="1:8" ht="15" x14ac:dyDescent="0.2">
      <c r="A40" s="14"/>
      <c r="B40" s="14"/>
      <c r="C40" s="14"/>
      <c r="D40" s="14"/>
      <c r="E40" s="14"/>
      <c r="F40" s="14"/>
    </row>
    <row r="41" spans="1:8" ht="15" x14ac:dyDescent="0.2">
      <c r="A41" s="14"/>
      <c r="B41" s="14"/>
      <c r="C41" s="14"/>
      <c r="D41" s="14"/>
      <c r="E41" s="14"/>
      <c r="F41" s="14"/>
    </row>
    <row r="42" spans="1:8" ht="15" x14ac:dyDescent="0.2">
      <c r="F42" s="14"/>
    </row>
    <row r="43" spans="1:8" ht="15" x14ac:dyDescent="0.2">
      <c r="F43" s="14"/>
    </row>
    <row r="44" spans="1:8" ht="15" x14ac:dyDescent="0.2">
      <c r="F44" s="14"/>
    </row>
    <row r="45" spans="1:8" ht="15" x14ac:dyDescent="0.2">
      <c r="F45" s="14"/>
    </row>
  </sheetData>
  <sheetProtection selectLockedCells="1" selectUnlockedCells="1"/>
  <mergeCells count="30">
    <mergeCell ref="E12:E13"/>
    <mergeCell ref="F12:F13"/>
    <mergeCell ref="G12:G13"/>
    <mergeCell ref="A2:G2"/>
    <mergeCell ref="A3:G3"/>
    <mergeCell ref="A4:G4"/>
    <mergeCell ref="A5:G5"/>
    <mergeCell ref="A6:G6"/>
    <mergeCell ref="A7:F7"/>
    <mergeCell ref="A8:F8"/>
    <mergeCell ref="A14:D14"/>
    <mergeCell ref="A12:D13"/>
    <mergeCell ref="A15:D15"/>
    <mergeCell ref="A16:D16"/>
    <mergeCell ref="A17:D17"/>
    <mergeCell ref="A18:D18"/>
    <mergeCell ref="A19:D19"/>
    <mergeCell ref="A20:D20"/>
    <mergeCell ref="A21:D21"/>
    <mergeCell ref="A22:D22"/>
    <mergeCell ref="F33:G33"/>
    <mergeCell ref="C34:D34"/>
    <mergeCell ref="F34:G34"/>
    <mergeCell ref="A23:D23"/>
    <mergeCell ref="A24:D24"/>
    <mergeCell ref="A25:D25"/>
    <mergeCell ref="F30:G30"/>
    <mergeCell ref="C31:D31"/>
    <mergeCell ref="F31:G31"/>
    <mergeCell ref="A26:D26"/>
  </mergeCells>
  <printOptions horizontalCentered="1"/>
  <pageMargins left="0.78749999999999998" right="0.39374999999999999" top="0.98402777777777772" bottom="0.98402777777777772" header="0.51180555555555551" footer="0.51180555555555551"/>
  <pageSetup paperSize="9" scale="89" firstPageNumber="0" orientation="portrait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35"/>
  <sheetViews>
    <sheetView zoomScaleSheetLayoutView="66" workbookViewId="0">
      <selection activeCell="G14" sqref="G14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344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6.5" hidden="1" customHeight="1" x14ac:dyDescent="0.25">
      <c r="A7" s="718"/>
      <c r="B7" s="718"/>
      <c r="C7" s="718"/>
      <c r="D7" s="718"/>
      <c r="E7" s="718"/>
      <c r="F7" s="718"/>
      <c r="G7" s="14"/>
    </row>
    <row r="8" spans="1:7" ht="15.75" hidden="1" customHeight="1" x14ac:dyDescent="0.25">
      <c r="A8" s="718"/>
      <c r="B8" s="718"/>
      <c r="C8" s="718"/>
      <c r="D8" s="718"/>
      <c r="E8" s="718"/>
      <c r="F8" s="718"/>
      <c r="G8" s="14"/>
    </row>
    <row r="9" spans="1:7" ht="15.75" hidden="1" x14ac:dyDescent="0.25">
      <c r="A9" s="3"/>
      <c r="B9" s="3"/>
      <c r="C9" s="3"/>
      <c r="D9" s="3"/>
      <c r="E9" s="3"/>
      <c r="F9" s="3"/>
      <c r="G9" s="14"/>
    </row>
    <row r="10" spans="1:7" ht="15.75" hidden="1" x14ac:dyDescent="0.25">
      <c r="A10" s="3"/>
      <c r="B10" s="3"/>
      <c r="C10" s="3"/>
      <c r="D10" s="3"/>
      <c r="E10" s="3"/>
      <c r="F10" s="3"/>
      <c r="G10" s="14"/>
    </row>
    <row r="11" spans="1:7" ht="15.75" hidden="1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25" t="s">
        <v>969</v>
      </c>
      <c r="F12" s="425" t="s">
        <v>970</v>
      </c>
      <c r="G12" s="425" t="s">
        <v>971</v>
      </c>
    </row>
    <row r="13" spans="1:7" ht="15.75" x14ac:dyDescent="0.25">
      <c r="A13" s="723" t="s">
        <v>373</v>
      </c>
      <c r="B13" s="724"/>
      <c r="C13" s="724"/>
      <c r="D13" s="725"/>
      <c r="E13" s="22">
        <v>628412</v>
      </c>
      <c r="F13" s="22">
        <v>652412</v>
      </c>
      <c r="G13" s="22">
        <v>669412</v>
      </c>
    </row>
    <row r="14" spans="1:7" ht="15.75" x14ac:dyDescent="0.25">
      <c r="A14" s="723" t="s">
        <v>137</v>
      </c>
      <c r="B14" s="724"/>
      <c r="C14" s="724"/>
      <c r="D14" s="725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628412</v>
      </c>
      <c r="F19" s="5">
        <f>SUM(F13:F18)</f>
        <v>652412</v>
      </c>
      <c r="G19" s="5">
        <f>SUM(G13:G18)</f>
        <v>669412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628.41200000000003</v>
      </c>
      <c r="F20" s="5">
        <f>F19/1000</f>
        <v>652.41200000000003</v>
      </c>
      <c r="G20" s="5">
        <f>G19/1000</f>
        <v>669.41200000000003</v>
      </c>
    </row>
    <row r="21" spans="1:8" ht="28.5" customHeight="1" x14ac:dyDescent="0.25">
      <c r="A21" s="67" t="s">
        <v>696</v>
      </c>
      <c r="B21" s="3"/>
      <c r="C21" s="757"/>
      <c r="D21" s="757"/>
      <c r="E21" s="3"/>
      <c r="F21" s="925" t="s">
        <v>436</v>
      </c>
      <c r="G21" s="925"/>
      <c r="H21" s="9"/>
    </row>
    <row r="22" spans="1:8" ht="15.75" x14ac:dyDescent="0.25">
      <c r="A22" s="3"/>
      <c r="B22" s="3"/>
      <c r="C22" s="757" t="s">
        <v>5</v>
      </c>
      <c r="D22" s="757"/>
      <c r="E22" s="3"/>
      <c r="F22" s="926" t="s">
        <v>6</v>
      </c>
      <c r="G22" s="926"/>
      <c r="H22" s="9"/>
    </row>
    <row r="23" spans="1:8" ht="15.75" x14ac:dyDescent="0.25">
      <c r="A23" s="3" t="s">
        <v>7</v>
      </c>
      <c r="B23" s="3"/>
      <c r="C23" s="27"/>
      <c r="D23" s="27"/>
      <c r="E23" s="3"/>
      <c r="F23" s="709" t="s">
        <v>437</v>
      </c>
      <c r="G23" s="709"/>
      <c r="H23" s="9"/>
    </row>
    <row r="24" spans="1:8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H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.75" x14ac:dyDescent="0.25">
      <c r="A26" s="9"/>
      <c r="B26" s="9"/>
      <c r="C26" s="9"/>
      <c r="D26" s="9"/>
      <c r="E26" s="9"/>
      <c r="F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" x14ac:dyDescent="0.2">
      <c r="A28" s="13"/>
      <c r="B28" s="13"/>
      <c r="C28" s="13"/>
      <c r="D28" s="13"/>
      <c r="E28" s="13"/>
      <c r="F28" s="13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A30" s="14"/>
      <c r="B30" s="14"/>
      <c r="C30" s="14"/>
      <c r="D30" s="14"/>
      <c r="E30" s="14"/>
      <c r="F30" s="14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F32" s="14"/>
    </row>
    <row r="33" spans="6:6" ht="15" x14ac:dyDescent="0.2">
      <c r="F33" s="14"/>
    </row>
    <row r="34" spans="6:6" ht="15" x14ac:dyDescent="0.2">
      <c r="F34" s="14"/>
    </row>
    <row r="35" spans="6:6" ht="15" x14ac:dyDescent="0.2">
      <c r="F35" s="14"/>
    </row>
  </sheetData>
  <sheetProtection selectLockedCells="1" selectUnlockedCells="1"/>
  <mergeCells count="23">
    <mergeCell ref="A15:D15"/>
    <mergeCell ref="A16:D16"/>
    <mergeCell ref="A7:F7"/>
    <mergeCell ref="A8:F8"/>
    <mergeCell ref="A12:D12"/>
    <mergeCell ref="A13:D13"/>
    <mergeCell ref="A14:D14"/>
    <mergeCell ref="A2:G2"/>
    <mergeCell ref="A3:G3"/>
    <mergeCell ref="A4:G4"/>
    <mergeCell ref="A5:G5"/>
    <mergeCell ref="A6:G6"/>
    <mergeCell ref="F23:G23"/>
    <mergeCell ref="C24:D24"/>
    <mergeCell ref="F24:G24"/>
    <mergeCell ref="A17:D17"/>
    <mergeCell ref="A18:D18"/>
    <mergeCell ref="A19:D19"/>
    <mergeCell ref="A20:D20"/>
    <mergeCell ref="C21:D21"/>
    <mergeCell ref="F21:G21"/>
    <mergeCell ref="F22:G22"/>
    <mergeCell ref="C22:D22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35"/>
  <sheetViews>
    <sheetView view="pageBreakPreview" zoomScale="66" zoomScaleSheetLayoutView="66" workbookViewId="0">
      <selection activeCell="W45" sqref="W45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374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275" t="s">
        <v>440</v>
      </c>
      <c r="F12" s="275" t="s">
        <v>441</v>
      </c>
      <c r="G12" s="275" t="s">
        <v>442</v>
      </c>
    </row>
    <row r="13" spans="1:7" ht="15.75" x14ac:dyDescent="0.25">
      <c r="A13" s="723"/>
      <c r="B13" s="724"/>
      <c r="C13" s="724"/>
      <c r="D13" s="725"/>
      <c r="E13" s="22">
        <v>0</v>
      </c>
      <c r="F13" s="22">
        <v>0</v>
      </c>
      <c r="G13" s="22">
        <v>0</v>
      </c>
    </row>
    <row r="14" spans="1:7" ht="15.75" x14ac:dyDescent="0.25">
      <c r="A14" s="723"/>
      <c r="B14" s="724"/>
      <c r="C14" s="724"/>
      <c r="D14" s="725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0</v>
      </c>
      <c r="F19" s="5">
        <f>SUM(F13:F18)</f>
        <v>0</v>
      </c>
      <c r="G19" s="5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0</v>
      </c>
      <c r="F20" s="5">
        <f>F19/1000</f>
        <v>0</v>
      </c>
      <c r="G20" s="5">
        <f>G19/1000</f>
        <v>0</v>
      </c>
    </row>
    <row r="21" spans="1:8" ht="15.75" x14ac:dyDescent="0.25">
      <c r="A21" s="3"/>
      <c r="B21" s="3"/>
      <c r="C21" s="708" t="s">
        <v>5</v>
      </c>
      <c r="D21" s="708"/>
      <c r="E21" s="3"/>
      <c r="F21" s="708" t="s">
        <v>6</v>
      </c>
      <c r="G21" s="708"/>
      <c r="H21" s="9"/>
    </row>
    <row r="22" spans="1:8" ht="15.75" x14ac:dyDescent="0.25">
      <c r="A22" s="3"/>
      <c r="B22" s="3"/>
      <c r="C22" s="3"/>
      <c r="D22" s="3"/>
      <c r="E22" s="3"/>
      <c r="F22" s="3"/>
      <c r="G22" s="3"/>
      <c r="H22" s="9"/>
    </row>
    <row r="23" spans="1:8" ht="15.75" x14ac:dyDescent="0.25">
      <c r="A23" s="3" t="s">
        <v>7</v>
      </c>
      <c r="B23" s="3"/>
      <c r="C23" s="27"/>
      <c r="D23" s="27"/>
      <c r="E23" s="3"/>
      <c r="F23" s="709"/>
      <c r="G23" s="709"/>
      <c r="H23" s="9"/>
    </row>
    <row r="24" spans="1:8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H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.75" x14ac:dyDescent="0.25">
      <c r="A26" s="9"/>
      <c r="B26" s="9"/>
      <c r="C26" s="9"/>
      <c r="D26" s="9"/>
      <c r="E26" s="9"/>
      <c r="F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" x14ac:dyDescent="0.2">
      <c r="A28" s="13"/>
      <c r="B28" s="13"/>
      <c r="C28" s="13"/>
      <c r="D28" s="13"/>
      <c r="E28" s="13"/>
      <c r="F28" s="13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A30" s="14"/>
      <c r="B30" s="14"/>
      <c r="C30" s="14"/>
      <c r="D30" s="14"/>
      <c r="E30" s="14"/>
      <c r="F30" s="14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F32" s="14"/>
    </row>
    <row r="33" spans="6:6" ht="15" x14ac:dyDescent="0.2">
      <c r="F33" s="14"/>
    </row>
    <row r="34" spans="6:6" ht="15" x14ac:dyDescent="0.2">
      <c r="F34" s="14"/>
    </row>
    <row r="35" spans="6:6" ht="15" x14ac:dyDescent="0.2">
      <c r="F35" s="14"/>
    </row>
  </sheetData>
  <sheetProtection selectLockedCells="1" selectUnlockedCells="1"/>
  <mergeCells count="21">
    <mergeCell ref="F23:G23"/>
    <mergeCell ref="C24:D24"/>
    <mergeCell ref="F24:G24"/>
    <mergeCell ref="A17:D17"/>
    <mergeCell ref="A18:D18"/>
    <mergeCell ref="A19:D19"/>
    <mergeCell ref="A20:D20"/>
    <mergeCell ref="C21:D21"/>
    <mergeCell ref="F21:G21"/>
    <mergeCell ref="A16:D16"/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35"/>
  <sheetViews>
    <sheetView zoomScaleSheetLayoutView="66" workbookViewId="0">
      <selection activeCell="G12" sqref="G12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345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6.5" hidden="1" customHeight="1" x14ac:dyDescent="0.25">
      <c r="A7" s="718"/>
      <c r="B7" s="718"/>
      <c r="C7" s="718"/>
      <c r="D7" s="718"/>
      <c r="E7" s="718"/>
      <c r="F7" s="718"/>
      <c r="G7" s="14"/>
    </row>
    <row r="8" spans="1:7" ht="15.75" hidden="1" customHeight="1" x14ac:dyDescent="0.25">
      <c r="A8" s="718"/>
      <c r="B8" s="718"/>
      <c r="C8" s="718"/>
      <c r="D8" s="718"/>
      <c r="E8" s="718"/>
      <c r="F8" s="718"/>
      <c r="G8" s="14"/>
    </row>
    <row r="9" spans="1:7" ht="15.75" hidden="1" x14ac:dyDescent="0.25">
      <c r="A9" s="3"/>
      <c r="B9" s="3"/>
      <c r="C9" s="3"/>
      <c r="D9" s="3"/>
      <c r="E9" s="3"/>
      <c r="F9" s="3"/>
      <c r="G9" s="14"/>
    </row>
    <row r="10" spans="1:7" ht="15.75" hidden="1" x14ac:dyDescent="0.25">
      <c r="A10" s="3"/>
      <c r="B10" s="3"/>
      <c r="C10" s="3"/>
      <c r="D10" s="3"/>
      <c r="E10" s="3"/>
      <c r="F10" s="3"/>
      <c r="G10" s="14"/>
    </row>
    <row r="11" spans="1:7" ht="15.75" hidden="1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25" t="s">
        <v>969</v>
      </c>
      <c r="F12" s="425" t="s">
        <v>970</v>
      </c>
      <c r="G12" s="425" t="s">
        <v>971</v>
      </c>
    </row>
    <row r="13" spans="1:7" ht="66" customHeight="1" x14ac:dyDescent="0.2">
      <c r="A13" s="928" t="s">
        <v>698</v>
      </c>
      <c r="B13" s="929"/>
      <c r="C13" s="929"/>
      <c r="D13" s="930"/>
      <c r="E13" s="280">
        <v>6500</v>
      </c>
      <c r="F13" s="280">
        <v>6500</v>
      </c>
      <c r="G13" s="280">
        <v>6500</v>
      </c>
    </row>
    <row r="14" spans="1:7" ht="15.75" x14ac:dyDescent="0.25">
      <c r="A14" s="722"/>
      <c r="B14" s="722"/>
      <c r="C14" s="722"/>
      <c r="D14" s="722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6500</v>
      </c>
      <c r="F19" s="5">
        <f>SUM(F13:F18)</f>
        <v>6500</v>
      </c>
      <c r="G19" s="5">
        <f>SUM(G13:G18)</f>
        <v>6500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6.5</v>
      </c>
      <c r="F20" s="5">
        <f>F19/1000</f>
        <v>6.5</v>
      </c>
      <c r="G20" s="5">
        <f>G19/1000</f>
        <v>6.5</v>
      </c>
    </row>
    <row r="21" spans="1:8" ht="33.75" customHeight="1" x14ac:dyDescent="0.25">
      <c r="A21" s="67" t="s">
        <v>696</v>
      </c>
      <c r="B21" s="67"/>
      <c r="C21" s="757"/>
      <c r="D21" s="757"/>
      <c r="E21" s="67"/>
      <c r="F21" s="925" t="s">
        <v>436</v>
      </c>
      <c r="G21" s="925"/>
      <c r="H21" s="9"/>
    </row>
    <row r="22" spans="1:8" ht="15.75" customHeight="1" x14ac:dyDescent="0.25">
      <c r="A22" s="67"/>
      <c r="B22" s="67"/>
      <c r="C22" s="927" t="s">
        <v>5</v>
      </c>
      <c r="D22" s="927"/>
      <c r="E22" s="67"/>
      <c r="F22" s="926" t="s">
        <v>6</v>
      </c>
      <c r="G22" s="926"/>
      <c r="H22" s="9"/>
    </row>
    <row r="23" spans="1:8" ht="36.75" customHeight="1" x14ac:dyDescent="0.25">
      <c r="A23" s="67" t="s">
        <v>7</v>
      </c>
      <c r="B23" s="67"/>
      <c r="C23" s="27"/>
      <c r="D23" s="27"/>
      <c r="E23" s="67"/>
      <c r="F23" s="843" t="s">
        <v>437</v>
      </c>
      <c r="G23" s="843"/>
      <c r="H23" s="9"/>
    </row>
    <row r="24" spans="1:8" ht="15.75" customHeight="1" x14ac:dyDescent="0.25">
      <c r="A24" s="68"/>
      <c r="B24" s="68"/>
      <c r="C24" s="708" t="s">
        <v>5</v>
      </c>
      <c r="D24" s="708"/>
      <c r="E24" s="67"/>
      <c r="F24" s="708" t="s">
        <v>6</v>
      </c>
      <c r="G24" s="708"/>
      <c r="H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.75" x14ac:dyDescent="0.25">
      <c r="A26" s="9"/>
      <c r="B26" s="9"/>
      <c r="C26" s="9"/>
      <c r="D26" s="9"/>
      <c r="E26" s="9"/>
      <c r="F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" x14ac:dyDescent="0.2">
      <c r="A28" s="13"/>
      <c r="B28" s="13"/>
      <c r="C28" s="13"/>
      <c r="D28" s="13"/>
      <c r="E28" s="13"/>
      <c r="F28" s="13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A30" s="14"/>
      <c r="B30" s="14"/>
      <c r="C30" s="14"/>
      <c r="D30" s="14"/>
      <c r="E30" s="14"/>
      <c r="F30" s="14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F32" s="14"/>
    </row>
    <row r="33" spans="6:6" ht="15" x14ac:dyDescent="0.2">
      <c r="F33" s="14"/>
    </row>
    <row r="34" spans="6:6" ht="15" x14ac:dyDescent="0.2">
      <c r="F34" s="14"/>
    </row>
    <row r="35" spans="6:6" ht="15" x14ac:dyDescent="0.2">
      <c r="F35" s="14"/>
    </row>
  </sheetData>
  <sheetProtection selectLockedCells="1" selectUnlockedCells="1"/>
  <mergeCells count="23"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  <mergeCell ref="A16:D16"/>
    <mergeCell ref="F23:G23"/>
    <mergeCell ref="C24:D24"/>
    <mergeCell ref="F24:G24"/>
    <mergeCell ref="A17:D17"/>
    <mergeCell ref="A18:D18"/>
    <mergeCell ref="A19:D19"/>
    <mergeCell ref="A20:D20"/>
    <mergeCell ref="C21:D21"/>
    <mergeCell ref="F21:G21"/>
    <mergeCell ref="C22:D22"/>
    <mergeCell ref="F22:G22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3"/>
  <sheetViews>
    <sheetView zoomScaleSheetLayoutView="66" workbookViewId="0">
      <selection activeCell="G14" sqref="G14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346</v>
      </c>
      <c r="B3" s="731"/>
      <c r="C3" s="731"/>
      <c r="D3" s="731"/>
      <c r="E3" s="731"/>
      <c r="F3" s="731"/>
      <c r="G3" s="731"/>
    </row>
    <row r="4" spans="1:9" ht="55.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hidden="1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hidden="1" x14ac:dyDescent="0.25">
      <c r="A9" s="3"/>
      <c r="B9" s="3"/>
      <c r="C9" s="3"/>
      <c r="D9" s="3"/>
      <c r="E9" s="3"/>
      <c r="F9" s="3"/>
      <c r="G9" s="14"/>
    </row>
    <row r="10" spans="1:9" ht="15.75" hidden="1" x14ac:dyDescent="0.25">
      <c r="A10" s="3"/>
      <c r="B10" s="3"/>
      <c r="C10" s="3"/>
      <c r="D10" s="3"/>
      <c r="E10" s="3"/>
      <c r="F10" s="3"/>
      <c r="G10" s="14"/>
    </row>
    <row r="11" spans="1:9" ht="15.75" hidden="1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25" t="s">
        <v>969</v>
      </c>
      <c r="F12" s="425" t="s">
        <v>970</v>
      </c>
      <c r="G12" s="425" t="s">
        <v>971</v>
      </c>
    </row>
    <row r="13" spans="1:9" ht="24.75" customHeight="1" x14ac:dyDescent="0.25">
      <c r="A13" s="707" t="s">
        <v>699</v>
      </c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4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4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4.7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36" customHeight="1" x14ac:dyDescent="0.25">
      <c r="A19" s="67" t="s">
        <v>696</v>
      </c>
      <c r="B19" s="67"/>
      <c r="C19" s="757"/>
      <c r="D19" s="757"/>
      <c r="E19" s="67"/>
      <c r="F19" s="925" t="s">
        <v>436</v>
      </c>
      <c r="G19" s="925"/>
      <c r="H19" s="9"/>
    </row>
    <row r="20" spans="1:8" ht="15.75" x14ac:dyDescent="0.25">
      <c r="A20" s="67"/>
      <c r="B20" s="67"/>
      <c r="C20" s="927" t="s">
        <v>5</v>
      </c>
      <c r="D20" s="927"/>
      <c r="E20" s="67"/>
      <c r="F20" s="926" t="s">
        <v>6</v>
      </c>
      <c r="G20" s="926"/>
      <c r="H20" s="9"/>
    </row>
    <row r="21" spans="1:8" ht="33.75" customHeight="1" x14ac:dyDescent="0.25">
      <c r="A21" s="67" t="s">
        <v>7</v>
      </c>
      <c r="B21" s="67"/>
      <c r="C21" s="27"/>
      <c r="D21" s="27"/>
      <c r="E21" s="67"/>
      <c r="F21" s="843" t="s">
        <v>437</v>
      </c>
      <c r="G21" s="843"/>
      <c r="H21" s="9"/>
    </row>
    <row r="22" spans="1:8" ht="35.25" customHeight="1" x14ac:dyDescent="0.25">
      <c r="A22" s="68"/>
      <c r="B22" s="68"/>
      <c r="C22" s="708" t="s">
        <v>5</v>
      </c>
      <c r="D22" s="708"/>
      <c r="E22" s="67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21"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  <mergeCell ref="C20:D20"/>
    <mergeCell ref="F20:G20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3"/>
  <sheetViews>
    <sheetView view="pageBreakPreview" zoomScale="66" zoomScaleSheetLayoutView="66" workbookViewId="0">
      <selection activeCell="A7" sqref="A7:F7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347</v>
      </c>
      <c r="B3" s="731"/>
      <c r="C3" s="731"/>
      <c r="D3" s="731"/>
      <c r="E3" s="731"/>
      <c r="F3" s="731"/>
      <c r="G3" s="731"/>
    </row>
    <row r="4" spans="1:9" ht="69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275" t="s">
        <v>440</v>
      </c>
      <c r="F12" s="275" t="s">
        <v>441</v>
      </c>
      <c r="G12" s="275" t="s">
        <v>442</v>
      </c>
    </row>
    <row r="13" spans="1:9" ht="27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7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7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9.2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3"/>
  <sheetViews>
    <sheetView view="pageBreakPreview" zoomScale="66" zoomScaleSheetLayoutView="66" workbookViewId="0">
      <selection activeCell="E12" sqref="E12:G1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348</v>
      </c>
      <c r="B3" s="731"/>
      <c r="C3" s="731"/>
      <c r="D3" s="731"/>
      <c r="E3" s="731"/>
      <c r="F3" s="731"/>
      <c r="G3" s="731"/>
    </row>
    <row r="4" spans="1:9" ht="81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275" t="s">
        <v>440</v>
      </c>
      <c r="F12" s="275" t="s">
        <v>441</v>
      </c>
      <c r="G12" s="275" t="s">
        <v>442</v>
      </c>
    </row>
    <row r="13" spans="1:9" ht="21.7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1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1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5.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3"/>
  <sheetViews>
    <sheetView view="pageBreakPreview" zoomScale="66" zoomScaleSheetLayoutView="66" workbookViewId="0">
      <selection activeCell="A4" sqref="A4:G4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345</v>
      </c>
      <c r="B3" s="731"/>
      <c r="C3" s="731"/>
      <c r="D3" s="731"/>
      <c r="E3" s="731"/>
      <c r="F3" s="731"/>
      <c r="G3" s="731"/>
    </row>
    <row r="4" spans="1:9" ht="85.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275" t="s">
        <v>440</v>
      </c>
      <c r="F12" s="275" t="s">
        <v>441</v>
      </c>
      <c r="G12" s="275" t="s">
        <v>442</v>
      </c>
    </row>
    <row r="13" spans="1:9" ht="24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4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4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0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3"/>
  <sheetViews>
    <sheetView view="pageBreakPreview" zoomScale="66" zoomScaleSheetLayoutView="66" workbookViewId="0">
      <selection activeCell="Q42" sqref="Q4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349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9.2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9.2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9.2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4.7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350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30.7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30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30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1.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H43"/>
  <sheetViews>
    <sheetView view="pageBreakPreview" zoomScale="66" zoomScaleSheetLayoutView="66" workbookViewId="0">
      <selection activeCell="E12" sqref="E12:G12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374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" t="s">
        <v>434</v>
      </c>
      <c r="F12" s="4" t="s">
        <v>435</v>
      </c>
      <c r="G12" s="4" t="s">
        <v>439</v>
      </c>
    </row>
    <row r="13" spans="1:7" ht="15.75" x14ac:dyDescent="0.25">
      <c r="A13" s="723"/>
      <c r="B13" s="724"/>
      <c r="C13" s="724"/>
      <c r="D13" s="725"/>
      <c r="E13" s="22">
        <v>0</v>
      </c>
      <c r="F13" s="22">
        <v>0</v>
      </c>
      <c r="G13" s="22">
        <v>0</v>
      </c>
    </row>
    <row r="14" spans="1:7" ht="15.75" x14ac:dyDescent="0.25">
      <c r="A14" s="723"/>
      <c r="B14" s="724"/>
      <c r="C14" s="724"/>
      <c r="D14" s="725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0</v>
      </c>
      <c r="F19" s="5">
        <f>SUM(F13:F18)</f>
        <v>0</v>
      </c>
      <c r="G19" s="5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0</v>
      </c>
      <c r="F20" s="5">
        <f>F19/1000</f>
        <v>0</v>
      </c>
      <c r="G20" s="5">
        <f>G19/1000</f>
        <v>0</v>
      </c>
    </row>
    <row r="21" spans="1:8" ht="15.75" x14ac:dyDescent="0.2">
      <c r="A21" s="715" t="s">
        <v>399</v>
      </c>
      <c r="B21" s="716"/>
      <c r="C21" s="716"/>
      <c r="D21" s="717"/>
      <c r="E21" s="36"/>
      <c r="F21" s="36"/>
      <c r="G21" s="36"/>
      <c r="H21" s="8"/>
    </row>
    <row r="22" spans="1:8" ht="15.75" x14ac:dyDescent="0.2">
      <c r="A22" s="710" t="s">
        <v>400</v>
      </c>
      <c r="B22" s="711"/>
      <c r="C22" s="711"/>
      <c r="D22" s="712"/>
      <c r="E22" s="36"/>
      <c r="F22" s="36"/>
      <c r="G22" s="36"/>
      <c r="H22" s="8"/>
    </row>
    <row r="23" spans="1:8" ht="15.75" x14ac:dyDescent="0.2">
      <c r="A23" s="710" t="s">
        <v>401</v>
      </c>
      <c r="B23" s="711"/>
      <c r="C23" s="711"/>
      <c r="D23" s="712"/>
      <c r="E23" s="36"/>
      <c r="F23" s="36"/>
      <c r="G23" s="36"/>
      <c r="H23" s="8"/>
    </row>
    <row r="24" spans="1:8" ht="15.75" x14ac:dyDescent="0.2">
      <c r="A24" s="710" t="s">
        <v>402</v>
      </c>
      <c r="B24" s="711"/>
      <c r="C24" s="711"/>
      <c r="D24" s="712"/>
      <c r="E24" s="36"/>
      <c r="F24" s="36"/>
      <c r="G24" s="36"/>
      <c r="H24" s="8"/>
    </row>
    <row r="25" spans="1:8" ht="15.75" x14ac:dyDescent="0.25">
      <c r="A25" s="9"/>
      <c r="B25" s="9"/>
      <c r="C25" s="9"/>
      <c r="D25" s="9"/>
      <c r="E25" s="9"/>
      <c r="F25" s="9"/>
      <c r="G25" s="14"/>
    </row>
    <row r="26" spans="1:8" ht="15.75" x14ac:dyDescent="0.25">
      <c r="A26" s="9"/>
      <c r="B26" s="9"/>
      <c r="C26" s="9"/>
      <c r="D26" s="9"/>
      <c r="E26" s="9"/>
      <c r="F26" s="9"/>
      <c r="G26" s="14"/>
    </row>
    <row r="27" spans="1:8" ht="15.75" x14ac:dyDescent="0.25">
      <c r="A27" s="9"/>
      <c r="B27" s="9"/>
      <c r="C27" s="9"/>
      <c r="D27" s="9"/>
      <c r="E27" s="9"/>
      <c r="F27" s="9"/>
      <c r="G27" s="14"/>
    </row>
    <row r="28" spans="1:8" ht="15.75" x14ac:dyDescent="0.25">
      <c r="A28" s="3" t="s">
        <v>4</v>
      </c>
      <c r="B28" s="3"/>
      <c r="C28" s="27"/>
      <c r="D28" s="27"/>
      <c r="E28" s="3"/>
      <c r="F28" s="709" t="s">
        <v>436</v>
      </c>
      <c r="G28" s="709"/>
      <c r="H28" s="9"/>
    </row>
    <row r="29" spans="1:8" ht="15.75" x14ac:dyDescent="0.25">
      <c r="A29" s="3"/>
      <c r="B29" s="3"/>
      <c r="C29" s="708" t="s">
        <v>5</v>
      </c>
      <c r="D29" s="708"/>
      <c r="E29" s="3"/>
      <c r="F29" s="708" t="s">
        <v>6</v>
      </c>
      <c r="G29" s="708"/>
      <c r="H29" s="9"/>
    </row>
    <row r="30" spans="1:8" ht="15.75" x14ac:dyDescent="0.25">
      <c r="A30" s="3"/>
      <c r="B30" s="3"/>
      <c r="C30" s="3"/>
      <c r="D30" s="3"/>
      <c r="E30" s="3"/>
      <c r="F30" s="3"/>
      <c r="G30" s="3"/>
      <c r="H30" s="9"/>
    </row>
    <row r="31" spans="1:8" ht="15.75" x14ac:dyDescent="0.25">
      <c r="A31" s="3" t="s">
        <v>7</v>
      </c>
      <c r="B31" s="3"/>
      <c r="C31" s="27"/>
      <c r="D31" s="27"/>
      <c r="E31" s="3"/>
      <c r="F31" s="709" t="s">
        <v>437</v>
      </c>
      <c r="G31" s="709"/>
      <c r="H31" s="9"/>
    </row>
    <row r="32" spans="1:8" ht="15.75" x14ac:dyDescent="0.25">
      <c r="A32" s="9"/>
      <c r="B32" s="9"/>
      <c r="C32" s="708" t="s">
        <v>5</v>
      </c>
      <c r="D32" s="708"/>
      <c r="E32" s="3"/>
      <c r="F32" s="708" t="s">
        <v>6</v>
      </c>
      <c r="G32" s="708"/>
      <c r="H32" s="9"/>
    </row>
    <row r="33" spans="1:6" ht="15.75" x14ac:dyDescent="0.25">
      <c r="A33" s="9"/>
      <c r="B33" s="9"/>
      <c r="C33" s="9"/>
      <c r="D33" s="9"/>
      <c r="E33" s="9"/>
      <c r="F33" s="9"/>
    </row>
    <row r="34" spans="1:6" ht="15.75" x14ac:dyDescent="0.25">
      <c r="A34" s="9"/>
      <c r="B34" s="9"/>
      <c r="C34" s="9"/>
      <c r="D34" s="9"/>
      <c r="E34" s="9"/>
      <c r="F34" s="9"/>
    </row>
    <row r="35" spans="1:6" ht="15.75" x14ac:dyDescent="0.25">
      <c r="A35" s="9"/>
      <c r="B35" s="9"/>
      <c r="C35" s="9"/>
      <c r="D35" s="9"/>
      <c r="E35" s="9"/>
      <c r="F35" s="9"/>
    </row>
    <row r="36" spans="1:6" ht="15" x14ac:dyDescent="0.2">
      <c r="A36" s="13"/>
      <c r="B36" s="13"/>
      <c r="C36" s="13"/>
      <c r="D36" s="13"/>
      <c r="E36" s="13"/>
      <c r="F36" s="13"/>
    </row>
    <row r="37" spans="1:6" ht="15" x14ac:dyDescent="0.2">
      <c r="A37" s="14"/>
      <c r="B37" s="14"/>
      <c r="C37" s="14"/>
      <c r="D37" s="14"/>
      <c r="E37" s="14"/>
      <c r="F37" s="14"/>
    </row>
    <row r="38" spans="1:6" ht="15" x14ac:dyDescent="0.2">
      <c r="A38" s="14"/>
      <c r="B38" s="14"/>
      <c r="C38" s="14"/>
      <c r="D38" s="14"/>
      <c r="E38" s="14"/>
      <c r="F38" s="14"/>
    </row>
    <row r="39" spans="1:6" ht="15" x14ac:dyDescent="0.2">
      <c r="A39" s="14"/>
      <c r="B39" s="14"/>
      <c r="C39" s="14"/>
      <c r="D39" s="14"/>
      <c r="E39" s="14"/>
      <c r="F39" s="14"/>
    </row>
    <row r="40" spans="1:6" ht="15" x14ac:dyDescent="0.2">
      <c r="F40" s="14"/>
    </row>
    <row r="41" spans="1:6" ht="15" x14ac:dyDescent="0.2">
      <c r="F41" s="14"/>
    </row>
    <row r="42" spans="1:6" ht="15" x14ac:dyDescent="0.2">
      <c r="F42" s="14"/>
    </row>
    <row r="43" spans="1:6" ht="15" x14ac:dyDescent="0.2">
      <c r="F43" s="14"/>
    </row>
  </sheetData>
  <sheetProtection selectLockedCells="1" selectUnlockedCells="1"/>
  <mergeCells count="26">
    <mergeCell ref="F31:G31"/>
    <mergeCell ref="C32:D32"/>
    <mergeCell ref="F32:G32"/>
    <mergeCell ref="A17:D17"/>
    <mergeCell ref="A18:D18"/>
    <mergeCell ref="A19:D19"/>
    <mergeCell ref="A20:D20"/>
    <mergeCell ref="F28:G28"/>
    <mergeCell ref="C29:D29"/>
    <mergeCell ref="F29:G29"/>
    <mergeCell ref="A8:F8"/>
    <mergeCell ref="A12:D12"/>
    <mergeCell ref="A13:D13"/>
    <mergeCell ref="A14:D14"/>
    <mergeCell ref="A15:D15"/>
    <mergeCell ref="A16:D16"/>
    <mergeCell ref="A21:D21"/>
    <mergeCell ref="A22:D22"/>
    <mergeCell ref="A23:D23"/>
    <mergeCell ref="A24:D24"/>
    <mergeCell ref="A7:F7"/>
    <mergeCell ref="A2:G2"/>
    <mergeCell ref="A3:G3"/>
    <mergeCell ref="A4:G4"/>
    <mergeCell ref="A5:G5"/>
    <mergeCell ref="A6:G6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351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8.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8.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8.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0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352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7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7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7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3.2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3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48.75" customHeight="1" x14ac:dyDescent="0.25">
      <c r="A3" s="731" t="s">
        <v>353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9.2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9.2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9.2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7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3"/>
      <c r="B19" s="3"/>
      <c r="C19" s="708" t="s">
        <v>5</v>
      </c>
      <c r="D19" s="708"/>
      <c r="E19" s="3"/>
      <c r="F19" s="708" t="s">
        <v>6</v>
      </c>
      <c r="G19" s="708"/>
      <c r="H19" s="9"/>
    </row>
    <row r="20" spans="1:8" ht="15.75" x14ac:dyDescent="0.25">
      <c r="A20" s="3"/>
      <c r="B20" s="3"/>
      <c r="C20" s="3"/>
      <c r="D20" s="3"/>
      <c r="E20" s="3"/>
      <c r="F20" s="3"/>
      <c r="G20" s="3"/>
      <c r="H20" s="9"/>
    </row>
    <row r="21" spans="1:8" ht="15.75" x14ac:dyDescent="0.25">
      <c r="A21" s="3" t="s">
        <v>7</v>
      </c>
      <c r="B21" s="3"/>
      <c r="C21" s="27"/>
      <c r="D21" s="27"/>
      <c r="E21" s="3"/>
      <c r="F21" s="709"/>
      <c r="G21" s="709"/>
      <c r="H21" s="9"/>
    </row>
    <row r="22" spans="1:8" ht="15.75" x14ac:dyDescent="0.25">
      <c r="A22" s="9"/>
      <c r="B22" s="9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9"/>
      <c r="B23" s="9"/>
      <c r="C23" s="9"/>
      <c r="D23" s="9"/>
      <c r="E23" s="9"/>
      <c r="F23" s="9"/>
    </row>
    <row r="24" spans="1:8" ht="15.75" x14ac:dyDescent="0.25">
      <c r="A24" s="9"/>
      <c r="B24" s="9"/>
      <c r="C24" s="9"/>
      <c r="D24" s="9"/>
      <c r="E24" s="9"/>
      <c r="F24" s="9"/>
    </row>
    <row r="25" spans="1:8" ht="15.75" x14ac:dyDescent="0.25">
      <c r="A25" s="9"/>
      <c r="B25" s="9"/>
      <c r="C25" s="9"/>
      <c r="D25" s="9"/>
      <c r="E25" s="9"/>
      <c r="F25" s="9"/>
    </row>
    <row r="26" spans="1:8" ht="15" x14ac:dyDescent="0.2">
      <c r="A26" s="13"/>
      <c r="B26" s="13"/>
      <c r="C26" s="13"/>
      <c r="D26" s="13"/>
      <c r="E26" s="13"/>
      <c r="F26" s="13"/>
    </row>
    <row r="27" spans="1:8" ht="15" x14ac:dyDescent="0.2">
      <c r="A27" s="14"/>
      <c r="B27" s="14"/>
      <c r="C27" s="14"/>
      <c r="D27" s="14"/>
      <c r="E27" s="14"/>
      <c r="F27" s="14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</sheetData>
  <sheetProtection selectLockedCells="1" selectUnlockedCells="1"/>
  <mergeCells count="19">
    <mergeCell ref="A2:G2"/>
    <mergeCell ref="A3:G3"/>
    <mergeCell ref="A4:G4"/>
    <mergeCell ref="A5:G5"/>
    <mergeCell ref="A6:G6"/>
    <mergeCell ref="A7:F7"/>
    <mergeCell ref="A8:F8"/>
    <mergeCell ref="A12:D12"/>
    <mergeCell ref="A13:D13"/>
    <mergeCell ref="A14:D14"/>
    <mergeCell ref="A15:D15"/>
    <mergeCell ref="A16:D16"/>
    <mergeCell ref="C22:D22"/>
    <mergeCell ref="F22:G22"/>
    <mergeCell ref="A17:D17"/>
    <mergeCell ref="A18:D18"/>
    <mergeCell ref="C19:D19"/>
    <mergeCell ref="F19:G19"/>
    <mergeCell ref="F21:G21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24"/>
  <sheetViews>
    <sheetView topLeftCell="A13" zoomScaleSheetLayoutView="66" workbookViewId="0">
      <selection activeCell="D9" sqref="D9"/>
    </sheetView>
  </sheetViews>
  <sheetFormatPr defaultRowHeight="12.75" x14ac:dyDescent="0.2"/>
  <cols>
    <col min="1" max="1" width="32.5703125" customWidth="1"/>
    <col min="2" max="4" width="19.7109375" customWidth="1"/>
  </cols>
  <sheetData>
    <row r="1" spans="1:7" ht="15" x14ac:dyDescent="0.2">
      <c r="A1" s="14"/>
      <c r="B1" s="14"/>
      <c r="C1" s="14"/>
      <c r="D1" s="14"/>
    </row>
    <row r="2" spans="1:7" ht="15.75" x14ac:dyDescent="0.25">
      <c r="A2" s="720" t="s">
        <v>0</v>
      </c>
      <c r="B2" s="720"/>
      <c r="C2" s="720"/>
      <c r="D2" s="720"/>
    </row>
    <row r="3" spans="1:7" ht="21.4" customHeight="1" x14ac:dyDescent="0.25">
      <c r="A3" s="718" t="s">
        <v>354</v>
      </c>
      <c r="B3" s="718"/>
      <c r="C3" s="718"/>
      <c r="D3" s="718"/>
    </row>
    <row r="4" spans="1:7" ht="46.5" customHeight="1" x14ac:dyDescent="0.25">
      <c r="A4" s="721" t="s">
        <v>433</v>
      </c>
      <c r="B4" s="721"/>
      <c r="C4" s="721"/>
      <c r="D4" s="721"/>
      <c r="E4" s="15"/>
      <c r="F4" s="15"/>
      <c r="G4" s="15"/>
    </row>
    <row r="5" spans="1:7" ht="15.75" customHeight="1" x14ac:dyDescent="0.2">
      <c r="A5" s="755" t="s">
        <v>372</v>
      </c>
      <c r="B5" s="755"/>
      <c r="C5" s="755"/>
      <c r="D5" s="755"/>
      <c r="E5" s="755"/>
      <c r="F5" s="755"/>
      <c r="G5" s="755"/>
    </row>
    <row r="6" spans="1:7" ht="1.5" customHeight="1" x14ac:dyDescent="0.2">
      <c r="A6" s="727"/>
      <c r="B6" s="727"/>
      <c r="C6" s="727"/>
      <c r="D6" s="727"/>
    </row>
    <row r="7" spans="1:7" ht="20.25" customHeight="1" x14ac:dyDescent="0.25">
      <c r="A7" s="718" t="s">
        <v>438</v>
      </c>
      <c r="B7" s="718"/>
      <c r="C7" s="718"/>
      <c r="D7" s="718"/>
    </row>
    <row r="8" spans="1:7" ht="0.75" customHeight="1" x14ac:dyDescent="0.25">
      <c r="A8" s="3"/>
      <c r="B8" s="3"/>
      <c r="C8" s="3"/>
      <c r="D8" s="14"/>
    </row>
    <row r="9" spans="1:7" ht="41.25" customHeight="1" x14ac:dyDescent="0.2">
      <c r="A9" s="29" t="s">
        <v>8</v>
      </c>
      <c r="B9" s="425" t="s">
        <v>969</v>
      </c>
      <c r="C9" s="425" t="s">
        <v>970</v>
      </c>
      <c r="D9" s="425" t="s">
        <v>971</v>
      </c>
    </row>
    <row r="10" spans="1:7" s="286" customFormat="1" ht="129.75" customHeight="1" x14ac:dyDescent="0.2">
      <c r="A10" s="284" t="s">
        <v>703</v>
      </c>
      <c r="B10" s="285">
        <v>36720</v>
      </c>
      <c r="C10" s="285">
        <v>36720</v>
      </c>
      <c r="D10" s="285">
        <v>36720</v>
      </c>
    </row>
    <row r="11" spans="1:7" s="286" customFormat="1" ht="66" customHeight="1" x14ac:dyDescent="0.2">
      <c r="A11" s="284" t="s">
        <v>702</v>
      </c>
      <c r="B11" s="285">
        <v>8880</v>
      </c>
      <c r="C11" s="285">
        <v>8880</v>
      </c>
      <c r="D11" s="285">
        <v>8880</v>
      </c>
    </row>
    <row r="12" spans="1:7" s="287" customFormat="1" ht="160.5" customHeight="1" x14ac:dyDescent="0.2">
      <c r="A12" s="282" t="s">
        <v>701</v>
      </c>
      <c r="B12" s="283">
        <v>34214.400000000001</v>
      </c>
      <c r="C12" s="283">
        <v>34214.400000000001</v>
      </c>
      <c r="D12" s="283">
        <v>34214.400000000001</v>
      </c>
    </row>
    <row r="13" spans="1:7" s="287" customFormat="1" ht="96" customHeight="1" x14ac:dyDescent="0.2">
      <c r="A13" s="282" t="s">
        <v>704</v>
      </c>
      <c r="B13" s="283">
        <v>7680</v>
      </c>
      <c r="C13" s="283">
        <v>7680</v>
      </c>
      <c r="D13" s="283">
        <v>7680</v>
      </c>
    </row>
    <row r="14" spans="1:7" s="286" customFormat="1" ht="141.75" customHeight="1" x14ac:dyDescent="0.25">
      <c r="A14" s="288" t="s">
        <v>700</v>
      </c>
      <c r="B14" s="83">
        <v>29182.560000000001</v>
      </c>
      <c r="C14" s="83">
        <v>29182.560000000001</v>
      </c>
      <c r="D14" s="83">
        <v>29182.560000000001</v>
      </c>
    </row>
    <row r="15" spans="1:7" ht="20.100000000000001" customHeight="1" x14ac:dyDescent="0.2">
      <c r="A15" s="24" t="s">
        <v>2</v>
      </c>
      <c r="B15" s="6">
        <f>SUM(B10:B14)</f>
        <v>116676.95999999999</v>
      </c>
      <c r="C15" s="6">
        <f>SUM(C10:C14)</f>
        <v>116676.95999999999</v>
      </c>
      <c r="D15" s="6">
        <f>SUM(D10:D14)</f>
        <v>116676.95999999999</v>
      </c>
    </row>
    <row r="16" spans="1:7" ht="20.100000000000001" customHeight="1" x14ac:dyDescent="0.2">
      <c r="A16" s="24" t="s">
        <v>3</v>
      </c>
      <c r="B16" s="5">
        <f>B15/1000</f>
        <v>116.67695999999999</v>
      </c>
      <c r="C16" s="5">
        <f>C15/1000</f>
        <v>116.67695999999999</v>
      </c>
      <c r="D16" s="5">
        <f>D15/1000</f>
        <v>116.67695999999999</v>
      </c>
    </row>
    <row r="17" spans="1:7" ht="15" x14ac:dyDescent="0.2">
      <c r="A17" s="14"/>
      <c r="B17" s="14"/>
      <c r="C17" s="14"/>
      <c r="D17" s="14"/>
      <c r="F17" s="57"/>
      <c r="G17" s="57"/>
    </row>
    <row r="18" spans="1:7" ht="15.75" x14ac:dyDescent="0.25">
      <c r="A18" s="67" t="s">
        <v>696</v>
      </c>
      <c r="B18" s="67" t="s">
        <v>395</v>
      </c>
      <c r="C18" s="727" t="s">
        <v>436</v>
      </c>
      <c r="D18" s="727"/>
      <c r="E18" s="67"/>
      <c r="F18" s="732"/>
      <c r="G18" s="732"/>
    </row>
    <row r="19" spans="1:7" ht="15.75" x14ac:dyDescent="0.25">
      <c r="A19" s="67"/>
      <c r="B19" s="67"/>
      <c r="C19" s="727"/>
      <c r="D19" s="727"/>
      <c r="E19" s="67"/>
      <c r="F19" s="732"/>
      <c r="G19" s="732"/>
    </row>
    <row r="20" spans="1:7" ht="15.75" x14ac:dyDescent="0.25">
      <c r="A20" s="67" t="s">
        <v>7</v>
      </c>
      <c r="B20" s="67" t="s">
        <v>395</v>
      </c>
      <c r="C20" s="732" t="s">
        <v>437</v>
      </c>
      <c r="D20" s="732"/>
      <c r="E20" s="67"/>
      <c r="F20" s="732"/>
      <c r="G20" s="732"/>
    </row>
    <row r="21" spans="1:7" ht="15.75" x14ac:dyDescent="0.25">
      <c r="A21" s="68"/>
      <c r="B21" s="68"/>
      <c r="C21" s="727"/>
      <c r="D21" s="727"/>
      <c r="E21" s="67"/>
      <c r="F21" s="727"/>
      <c r="G21" s="727"/>
    </row>
    <row r="22" spans="1:7" ht="15.75" x14ac:dyDescent="0.25">
      <c r="A22" s="3"/>
      <c r="B22" s="3"/>
      <c r="C22" s="68"/>
      <c r="D22" s="68"/>
      <c r="E22" s="1"/>
    </row>
    <row r="23" spans="1:7" ht="15.75" x14ac:dyDescent="0.25">
      <c r="A23" s="9"/>
      <c r="B23" s="9"/>
      <c r="C23" s="727"/>
      <c r="D23" s="727"/>
      <c r="E23" s="1"/>
    </row>
    <row r="24" spans="1:7" ht="15.75" x14ac:dyDescent="0.25">
      <c r="A24" s="9"/>
      <c r="B24" s="3"/>
      <c r="C24" s="727"/>
      <c r="D24" s="727"/>
      <c r="E24" s="1"/>
      <c r="F24" s="9"/>
    </row>
  </sheetData>
  <sheetProtection selectLockedCells="1" selectUnlockedCells="1"/>
  <mergeCells count="16">
    <mergeCell ref="C20:D20"/>
    <mergeCell ref="C23:D23"/>
    <mergeCell ref="C24:D24"/>
    <mergeCell ref="A2:D2"/>
    <mergeCell ref="A3:D3"/>
    <mergeCell ref="A4:D4"/>
    <mergeCell ref="A5:G5"/>
    <mergeCell ref="A6:D6"/>
    <mergeCell ref="A7:D7"/>
    <mergeCell ref="C18:D18"/>
    <mergeCell ref="F18:G18"/>
    <mergeCell ref="C19:D19"/>
    <mergeCell ref="F19:G19"/>
    <mergeCell ref="F20:G20"/>
    <mergeCell ref="C21:D21"/>
    <mergeCell ref="F21:G21"/>
  </mergeCells>
  <printOptions horizontalCentered="1"/>
  <pageMargins left="0.94513888888888886" right="0.19652777777777777" top="0.98402777777777772" bottom="0.98402777777777772" header="0.51180555555555551" footer="0.51180555555555551"/>
  <pageSetup paperSize="9" scale="70" firstPageNumber="0" orientation="portrait" horizontalDpi="300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27"/>
  <sheetViews>
    <sheetView view="pageBreakPreview" zoomScale="66" zoomScaleSheetLayoutView="66" workbookViewId="0">
      <selection activeCell="A23" sqref="A23:IV26"/>
    </sheetView>
  </sheetViews>
  <sheetFormatPr defaultRowHeight="12.75" x14ac:dyDescent="0.2"/>
  <cols>
    <col min="2" max="2" width="9.85546875" customWidth="1"/>
    <col min="3" max="3" width="10.28515625" customWidth="1"/>
    <col min="5" max="5" width="17.42578125" customWidth="1"/>
    <col min="6" max="6" width="18.5703125" customWidth="1"/>
    <col min="7" max="7" width="16.5703125" customWidth="1"/>
  </cols>
  <sheetData>
    <row r="1" spans="1:7" ht="15" x14ac:dyDescent="0.2">
      <c r="A1" s="14"/>
      <c r="B1" s="14"/>
      <c r="C1" s="14"/>
      <c r="D1" s="14"/>
      <c r="E1" s="14"/>
      <c r="F1" s="14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customHeight="1" x14ac:dyDescent="0.25">
      <c r="A3" s="718" t="s">
        <v>355</v>
      </c>
      <c r="B3" s="718"/>
      <c r="C3" s="718"/>
      <c r="D3" s="718"/>
      <c r="E3" s="718"/>
      <c r="F3" s="718"/>
      <c r="G3" s="718"/>
    </row>
    <row r="4" spans="1:7" ht="33.7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  <c r="G7" s="14"/>
    </row>
    <row r="8" spans="1:7" ht="33.75" customHeight="1" x14ac:dyDescent="0.2">
      <c r="A8" s="759" t="s">
        <v>8</v>
      </c>
      <c r="B8" s="759"/>
      <c r="C8" s="759"/>
      <c r="D8" s="759"/>
      <c r="E8" s="4" t="s">
        <v>318</v>
      </c>
      <c r="F8" s="4" t="s">
        <v>319</v>
      </c>
      <c r="G8" s="4" t="s">
        <v>320</v>
      </c>
    </row>
    <row r="9" spans="1:7" ht="20.100000000000001" customHeight="1" x14ac:dyDescent="0.25">
      <c r="A9" s="740"/>
      <c r="B9" s="740"/>
      <c r="C9" s="740"/>
      <c r="D9" s="740"/>
      <c r="E9" s="22">
        <v>0</v>
      </c>
      <c r="F9" s="22">
        <v>0</v>
      </c>
      <c r="G9" s="22">
        <v>0</v>
      </c>
    </row>
    <row r="10" spans="1:7" ht="20.100000000000001" customHeight="1" x14ac:dyDescent="0.25">
      <c r="A10" s="740"/>
      <c r="B10" s="740"/>
      <c r="C10" s="740"/>
      <c r="D10" s="740"/>
      <c r="E10" s="22">
        <v>0</v>
      </c>
      <c r="F10" s="22">
        <v>0</v>
      </c>
      <c r="G10" s="22">
        <v>0</v>
      </c>
    </row>
    <row r="11" spans="1:7" ht="20.100000000000001" customHeight="1" x14ac:dyDescent="0.25">
      <c r="A11" s="740"/>
      <c r="B11" s="740"/>
      <c r="C11" s="740"/>
      <c r="D11" s="740"/>
      <c r="E11" s="22">
        <v>0</v>
      </c>
      <c r="F11" s="22">
        <v>0</v>
      </c>
      <c r="G11" s="22">
        <v>0</v>
      </c>
    </row>
    <row r="12" spans="1:7" ht="20.100000000000001" customHeight="1" x14ac:dyDescent="0.25">
      <c r="A12" s="740"/>
      <c r="B12" s="740"/>
      <c r="C12" s="740"/>
      <c r="D12" s="740"/>
      <c r="E12" s="22">
        <v>0</v>
      </c>
      <c r="F12" s="22">
        <v>0</v>
      </c>
      <c r="G12" s="22">
        <v>0</v>
      </c>
    </row>
    <row r="13" spans="1:7" ht="20.100000000000001" customHeight="1" x14ac:dyDescent="0.25">
      <c r="A13" s="740"/>
      <c r="B13" s="740"/>
      <c r="C13" s="740"/>
      <c r="D13" s="740"/>
      <c r="E13" s="22">
        <v>0</v>
      </c>
      <c r="F13" s="22">
        <v>0</v>
      </c>
      <c r="G13" s="22">
        <v>0</v>
      </c>
    </row>
    <row r="14" spans="1:7" ht="20.100000000000001" customHeight="1" x14ac:dyDescent="0.25">
      <c r="A14" s="740"/>
      <c r="B14" s="740"/>
      <c r="C14" s="740"/>
      <c r="D14" s="740"/>
      <c r="E14" s="22">
        <v>0</v>
      </c>
      <c r="F14" s="22">
        <v>0</v>
      </c>
      <c r="G14" s="22">
        <v>0</v>
      </c>
    </row>
    <row r="15" spans="1:7" ht="20.100000000000001" customHeight="1" x14ac:dyDescent="0.25">
      <c r="A15" s="740"/>
      <c r="B15" s="740"/>
      <c r="C15" s="740"/>
      <c r="D15" s="740"/>
      <c r="E15" s="22">
        <v>0</v>
      </c>
      <c r="F15" s="22">
        <v>0</v>
      </c>
      <c r="G15" s="22">
        <v>0</v>
      </c>
    </row>
    <row r="16" spans="1:7" ht="20.100000000000001" customHeight="1" x14ac:dyDescent="0.25">
      <c r="A16" s="740"/>
      <c r="B16" s="740"/>
      <c r="C16" s="740"/>
      <c r="D16" s="740"/>
      <c r="E16" s="22">
        <v>0</v>
      </c>
      <c r="F16" s="22">
        <v>0</v>
      </c>
      <c r="G16" s="22">
        <v>0</v>
      </c>
    </row>
    <row r="17" spans="1:7" ht="20.100000000000001" customHeight="1" x14ac:dyDescent="0.25">
      <c r="A17" s="740"/>
      <c r="B17" s="740"/>
      <c r="C17" s="740"/>
      <c r="D17" s="740"/>
      <c r="E17" s="22">
        <v>0</v>
      </c>
      <c r="F17" s="22">
        <v>0</v>
      </c>
      <c r="G17" s="22">
        <v>0</v>
      </c>
    </row>
    <row r="18" spans="1:7" ht="20.100000000000001" customHeight="1" x14ac:dyDescent="0.25">
      <c r="A18" s="740"/>
      <c r="B18" s="740"/>
      <c r="C18" s="740"/>
      <c r="D18" s="740"/>
      <c r="E18" s="22">
        <v>0</v>
      </c>
      <c r="F18" s="22">
        <v>0</v>
      </c>
      <c r="G18" s="22">
        <v>0</v>
      </c>
    </row>
    <row r="19" spans="1:7" ht="20.100000000000001" customHeight="1" x14ac:dyDescent="0.25">
      <c r="A19" s="740"/>
      <c r="B19" s="740"/>
      <c r="C19" s="740"/>
      <c r="D19" s="740"/>
      <c r="E19" s="22">
        <v>0</v>
      </c>
      <c r="F19" s="22">
        <v>0</v>
      </c>
      <c r="G19" s="22">
        <v>0</v>
      </c>
    </row>
    <row r="20" spans="1:7" ht="20.100000000000001" customHeight="1" x14ac:dyDescent="0.25">
      <c r="A20" s="740"/>
      <c r="B20" s="740"/>
      <c r="C20" s="740"/>
      <c r="D20" s="740"/>
      <c r="E20" s="22">
        <v>0</v>
      </c>
      <c r="F20" s="22">
        <v>0</v>
      </c>
      <c r="G20" s="22">
        <v>0</v>
      </c>
    </row>
    <row r="21" spans="1:7" s="2" customFormat="1" ht="15.95" customHeight="1" x14ac:dyDescent="0.2">
      <c r="A21" s="758" t="s">
        <v>2</v>
      </c>
      <c r="B21" s="758"/>
      <c r="C21" s="758"/>
      <c r="D21" s="758"/>
      <c r="E21" s="17">
        <f>SUM(E9:E20)</f>
        <v>0</v>
      </c>
      <c r="F21" s="17">
        <f>SUM(F9:F20)</f>
        <v>0</v>
      </c>
      <c r="G21" s="17">
        <f>SUM(G9:G20)</f>
        <v>0</v>
      </c>
    </row>
    <row r="22" spans="1:7" s="2" customFormat="1" ht="12.75" customHeight="1" x14ac:dyDescent="0.2">
      <c r="A22" s="758" t="s">
        <v>3</v>
      </c>
      <c r="B22" s="758"/>
      <c r="C22" s="758"/>
      <c r="D22" s="758"/>
      <c r="E22" s="18">
        <f>E21/1000</f>
        <v>0</v>
      </c>
      <c r="F22" s="18">
        <f>F21/1000</f>
        <v>0</v>
      </c>
      <c r="G22" s="18">
        <f>G21/1000</f>
        <v>0</v>
      </c>
    </row>
    <row r="23" spans="1:7" ht="15.75" x14ac:dyDescent="0.25">
      <c r="A23" s="3" t="s">
        <v>4</v>
      </c>
      <c r="B23" s="3"/>
      <c r="C23" s="27"/>
      <c r="D23" s="27"/>
      <c r="E23" s="3"/>
      <c r="F23" s="709"/>
      <c r="G23" s="709"/>
    </row>
    <row r="24" spans="1:7" ht="15.75" x14ac:dyDescent="0.25">
      <c r="A24" s="3"/>
      <c r="B24" s="3"/>
      <c r="C24" s="708" t="s">
        <v>5</v>
      </c>
      <c r="D24" s="708"/>
      <c r="E24" s="3"/>
      <c r="F24" s="708" t="s">
        <v>6</v>
      </c>
      <c r="G24" s="708"/>
    </row>
    <row r="25" spans="1:7" ht="15.75" x14ac:dyDescent="0.25">
      <c r="A25" s="3"/>
      <c r="B25" s="3"/>
      <c r="C25" s="3"/>
      <c r="D25" s="3"/>
      <c r="E25" s="3"/>
      <c r="F25" s="3"/>
      <c r="G25" s="3"/>
    </row>
    <row r="26" spans="1:7" ht="15.75" x14ac:dyDescent="0.25">
      <c r="A26" s="3" t="s">
        <v>7</v>
      </c>
      <c r="B26" s="3"/>
      <c r="C26" s="27"/>
      <c r="D26" s="27"/>
      <c r="E26" s="3"/>
      <c r="F26" s="709"/>
      <c r="G26" s="709"/>
    </row>
    <row r="27" spans="1:7" ht="15.75" x14ac:dyDescent="0.25">
      <c r="A27" s="9"/>
      <c r="B27" s="9"/>
      <c r="C27" s="708" t="s">
        <v>5</v>
      </c>
      <c r="D27" s="708"/>
      <c r="E27" s="3"/>
      <c r="F27" s="708" t="s">
        <v>6</v>
      </c>
      <c r="G27" s="708"/>
    </row>
  </sheetData>
  <sheetProtection selectLockedCells="1" selectUnlockedCells="1"/>
  <mergeCells count="27">
    <mergeCell ref="A2:G2"/>
    <mergeCell ref="A3:G3"/>
    <mergeCell ref="A4:G4"/>
    <mergeCell ref="A5:G5"/>
    <mergeCell ref="A6:G6"/>
    <mergeCell ref="A7:F7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F26:G26"/>
    <mergeCell ref="C27:D27"/>
    <mergeCell ref="F27:G27"/>
    <mergeCell ref="A20:D20"/>
    <mergeCell ref="A21:D21"/>
    <mergeCell ref="A22:D22"/>
    <mergeCell ref="F23:G23"/>
    <mergeCell ref="C24:D24"/>
    <mergeCell ref="F24:G24"/>
  </mergeCells>
  <printOptions horizontalCentered="1"/>
  <pageMargins left="1.023611111111111" right="0.19652777777777777" top="0.98402777777777772" bottom="0.98402777777777772" header="0.51180555555555551" footer="0.51180555555555551"/>
  <pageSetup paperSize="9" scale="91" firstPageNumber="0" orientation="portrait" horizontalDpi="300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8"/>
  <sheetViews>
    <sheetView view="pageBreakPreview" topLeftCell="A4" zoomScale="66" zoomScaleNormal="66" zoomScaleSheetLayoutView="66" workbookViewId="0">
      <selection activeCell="M13" sqref="M13"/>
    </sheetView>
  </sheetViews>
  <sheetFormatPr defaultRowHeight="15" x14ac:dyDescent="0.2"/>
  <cols>
    <col min="1" max="1" width="9.140625" style="14"/>
    <col min="2" max="2" width="19.7109375" style="14" customWidth="1"/>
    <col min="3" max="3" width="15.5703125" style="14" customWidth="1"/>
    <col min="4" max="4" width="6" style="14" customWidth="1"/>
    <col min="5" max="5" width="12.7109375" style="14" customWidth="1"/>
    <col min="6" max="6" width="11.5703125" style="14" customWidth="1"/>
    <col min="7" max="7" width="16.28515625" style="14" customWidth="1"/>
    <col min="8" max="8" width="13.7109375" style="14" customWidth="1"/>
    <col min="9" max="9" width="12.85546875" style="14" customWidth="1"/>
    <col min="10" max="10" width="13.140625" style="14" customWidth="1"/>
    <col min="11" max="11" width="10.7109375" style="14" customWidth="1"/>
    <col min="12" max="12" width="10.42578125" style="14" customWidth="1"/>
    <col min="13" max="13" width="13.7109375" style="14" customWidth="1"/>
  </cols>
  <sheetData>
    <row r="1" spans="1:13" ht="15.75" x14ac:dyDescent="0.25">
      <c r="A1" s="720" t="s">
        <v>0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</row>
    <row r="2" spans="1:13" ht="15.75" customHeight="1" x14ac:dyDescent="0.25">
      <c r="A2" s="718" t="s">
        <v>359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</row>
    <row r="3" spans="1:13" ht="40.5" customHeight="1" x14ac:dyDescent="0.25">
      <c r="A3" s="721"/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</row>
    <row r="4" spans="1:13" ht="15.75" customHeight="1" x14ac:dyDescent="0.2">
      <c r="A4" s="727" t="s">
        <v>1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</row>
    <row r="5" spans="1:13" ht="15.75" customHeight="1" x14ac:dyDescent="0.25">
      <c r="A5" s="718" t="s">
        <v>322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</row>
    <row r="6" spans="1:13" ht="15.75" customHeight="1" x14ac:dyDescent="0.25">
      <c r="A6" s="718"/>
      <c r="B6" s="718"/>
      <c r="C6" s="718"/>
      <c r="D6" s="718"/>
      <c r="E6" s="718"/>
      <c r="F6" s="718"/>
      <c r="G6" s="718"/>
      <c r="H6" s="718"/>
      <c r="I6" s="718"/>
      <c r="J6" s="718"/>
    </row>
    <row r="7" spans="1:13" ht="37.5" customHeight="1" x14ac:dyDescent="0.2">
      <c r="A7" s="772" t="s">
        <v>8</v>
      </c>
      <c r="B7" s="772"/>
      <c r="C7" s="773" t="s">
        <v>10</v>
      </c>
      <c r="D7" s="774" t="s">
        <v>11</v>
      </c>
      <c r="E7" s="767" t="s">
        <v>318</v>
      </c>
      <c r="F7" s="768"/>
      <c r="G7" s="769"/>
      <c r="H7" s="767" t="s">
        <v>319</v>
      </c>
      <c r="I7" s="768"/>
      <c r="J7" s="769"/>
      <c r="K7" s="767" t="s">
        <v>320</v>
      </c>
      <c r="L7" s="768"/>
      <c r="M7" s="769"/>
    </row>
    <row r="8" spans="1:13" ht="19.5" customHeight="1" x14ac:dyDescent="0.25">
      <c r="A8" s="772"/>
      <c r="B8" s="772"/>
      <c r="C8" s="773"/>
      <c r="D8" s="774"/>
      <c r="E8" s="26" t="s">
        <v>12</v>
      </c>
      <c r="F8" s="26" t="s">
        <v>13</v>
      </c>
      <c r="G8" s="26" t="s">
        <v>9</v>
      </c>
      <c r="H8" s="26" t="s">
        <v>12</v>
      </c>
      <c r="I8" s="26" t="s">
        <v>13</v>
      </c>
      <c r="J8" s="26" t="s">
        <v>9</v>
      </c>
      <c r="K8" s="26" t="s">
        <v>12</v>
      </c>
      <c r="L8" s="26" t="s">
        <v>13</v>
      </c>
      <c r="M8" s="26" t="s">
        <v>9</v>
      </c>
    </row>
    <row r="9" spans="1:13" ht="52.5" customHeight="1" x14ac:dyDescent="0.25">
      <c r="A9" s="811" t="s">
        <v>357</v>
      </c>
      <c r="B9" s="811"/>
      <c r="C9" s="21"/>
      <c r="D9" s="16"/>
      <c r="E9" s="39">
        <v>0</v>
      </c>
      <c r="F9" s="34">
        <v>0</v>
      </c>
      <c r="G9" s="22">
        <f>E9*F9</f>
        <v>0</v>
      </c>
      <c r="H9" s="39">
        <v>0</v>
      </c>
      <c r="I9" s="22">
        <v>0</v>
      </c>
      <c r="J9" s="22">
        <f>H9*I9</f>
        <v>0</v>
      </c>
      <c r="K9" s="39">
        <v>0</v>
      </c>
      <c r="L9" s="22">
        <v>0</v>
      </c>
      <c r="M9" s="22">
        <f>K9*L9</f>
        <v>0</v>
      </c>
    </row>
    <row r="10" spans="1:13" ht="56.25" customHeight="1" x14ac:dyDescent="0.25">
      <c r="A10" s="811" t="s">
        <v>358</v>
      </c>
      <c r="B10" s="811"/>
      <c r="C10" s="21"/>
      <c r="D10" s="16" t="s">
        <v>17</v>
      </c>
      <c r="E10" s="39">
        <v>0</v>
      </c>
      <c r="F10" s="34">
        <v>0</v>
      </c>
      <c r="G10" s="22">
        <f>E10*F10</f>
        <v>0</v>
      </c>
      <c r="H10" s="39">
        <v>0</v>
      </c>
      <c r="I10" s="22">
        <v>0</v>
      </c>
      <c r="J10" s="22">
        <f>H10*I10</f>
        <v>0</v>
      </c>
      <c r="K10" s="39">
        <v>0</v>
      </c>
      <c r="L10" s="22">
        <v>0</v>
      </c>
      <c r="M10" s="22">
        <f>K10*L10</f>
        <v>0</v>
      </c>
    </row>
    <row r="11" spans="1:13" ht="15.75" x14ac:dyDescent="0.25">
      <c r="A11" s="811" t="s">
        <v>20</v>
      </c>
      <c r="B11" s="811"/>
      <c r="C11" s="21"/>
      <c r="D11" s="16" t="s">
        <v>17</v>
      </c>
      <c r="E11" s="39">
        <v>0</v>
      </c>
      <c r="F11" s="34">
        <v>0</v>
      </c>
      <c r="G11" s="22">
        <f>E11*F11</f>
        <v>0</v>
      </c>
      <c r="H11" s="39">
        <v>0</v>
      </c>
      <c r="I11" s="22">
        <v>0</v>
      </c>
      <c r="J11" s="22">
        <f>H11*I11</f>
        <v>0</v>
      </c>
      <c r="K11" s="39">
        <v>0</v>
      </c>
      <c r="L11" s="22">
        <v>0</v>
      </c>
      <c r="M11" s="22">
        <f>K11*L11</f>
        <v>0</v>
      </c>
    </row>
    <row r="12" spans="1:13" ht="15.75" x14ac:dyDescent="0.2">
      <c r="A12" s="764" t="s">
        <v>2</v>
      </c>
      <c r="B12" s="765"/>
      <c r="C12" s="765"/>
      <c r="D12" s="766"/>
      <c r="E12" s="35" t="s">
        <v>21</v>
      </c>
      <c r="F12" s="35" t="s">
        <v>21</v>
      </c>
      <c r="G12" s="18">
        <f>G9+G10+G11</f>
        <v>0</v>
      </c>
      <c r="H12" s="18"/>
      <c r="I12" s="18"/>
      <c r="J12" s="18">
        <f>J9+J10+J11</f>
        <v>0</v>
      </c>
      <c r="K12" s="18"/>
      <c r="L12" s="18"/>
      <c r="M12" s="18">
        <f>M9+M10+M11</f>
        <v>0</v>
      </c>
    </row>
    <row r="13" spans="1:13" ht="15.75" x14ac:dyDescent="0.2">
      <c r="A13" s="761" t="s">
        <v>3</v>
      </c>
      <c r="B13" s="762"/>
      <c r="C13" s="762"/>
      <c r="D13" s="763"/>
      <c r="E13" s="35" t="s">
        <v>21</v>
      </c>
      <c r="F13" s="35" t="s">
        <v>21</v>
      </c>
      <c r="G13" s="18">
        <f>G12/1000</f>
        <v>0</v>
      </c>
      <c r="H13" s="18"/>
      <c r="I13" s="18"/>
      <c r="J13" s="18">
        <f>J12/1000</f>
        <v>0</v>
      </c>
      <c r="K13" s="18"/>
      <c r="L13" s="18"/>
      <c r="M13" s="49">
        <f>M12/1000</f>
        <v>0</v>
      </c>
    </row>
    <row r="14" spans="1:13" ht="15.75" x14ac:dyDescent="0.25">
      <c r="A14" s="3"/>
      <c r="B14" s="27"/>
      <c r="C14" s="27"/>
      <c r="D14" s="3"/>
      <c r="E14" s="709"/>
      <c r="F14" s="709"/>
      <c r="G14" s="3"/>
      <c r="J14" s="38"/>
    </row>
    <row r="15" spans="1:13" ht="15.75" x14ac:dyDescent="0.25">
      <c r="A15" s="3"/>
      <c r="B15" s="708" t="s">
        <v>5</v>
      </c>
      <c r="C15" s="708"/>
      <c r="D15" s="3"/>
      <c r="E15" s="708" t="s">
        <v>6</v>
      </c>
      <c r="F15" s="708"/>
      <c r="G15" s="3"/>
      <c r="H15" s="708" t="s">
        <v>6</v>
      </c>
      <c r="I15" s="708"/>
      <c r="J15" s="37"/>
    </row>
    <row r="16" spans="1:13" ht="15.75" x14ac:dyDescent="0.25">
      <c r="A16" s="3"/>
      <c r="B16" s="3"/>
      <c r="C16" s="3"/>
      <c r="D16" s="3"/>
      <c r="E16" s="3"/>
      <c r="F16" s="3"/>
      <c r="G16" s="3"/>
      <c r="H16" s="732"/>
      <c r="I16" s="732"/>
      <c r="J16" s="38"/>
    </row>
    <row r="17" spans="1:9" ht="15.75" x14ac:dyDescent="0.25">
      <c r="A17" s="3"/>
      <c r="B17" s="27"/>
      <c r="C17" s="27"/>
      <c r="D17" s="3"/>
      <c r="E17" s="709"/>
      <c r="F17" s="709"/>
      <c r="G17" s="3"/>
      <c r="H17" s="13"/>
      <c r="I17" s="13"/>
    </row>
    <row r="18" spans="1:9" ht="15.75" x14ac:dyDescent="0.25">
      <c r="A18" s="9"/>
      <c r="B18" s="708" t="s">
        <v>5</v>
      </c>
      <c r="C18" s="708"/>
      <c r="D18" s="3"/>
      <c r="E18" s="708" t="s">
        <v>6</v>
      </c>
      <c r="F18" s="708"/>
      <c r="H18" s="727" t="s">
        <v>6</v>
      </c>
      <c r="I18" s="727"/>
    </row>
  </sheetData>
  <sheetProtection selectLockedCells="1" selectUnlockedCells="1"/>
  <mergeCells count="26">
    <mergeCell ref="E7:G7"/>
    <mergeCell ref="H7:J7"/>
    <mergeCell ref="K7:M7"/>
    <mergeCell ref="A1:M1"/>
    <mergeCell ref="A2:M2"/>
    <mergeCell ref="A3:M3"/>
    <mergeCell ref="A4:M4"/>
    <mergeCell ref="A5:M5"/>
    <mergeCell ref="A6:J6"/>
    <mergeCell ref="A7:B8"/>
    <mergeCell ref="C7:C8"/>
    <mergeCell ref="D7:D8"/>
    <mergeCell ref="A11:B11"/>
    <mergeCell ref="A12:D12"/>
    <mergeCell ref="A13:D13"/>
    <mergeCell ref="A9:B9"/>
    <mergeCell ref="A10:B10"/>
    <mergeCell ref="B18:C18"/>
    <mergeCell ref="E18:F18"/>
    <mergeCell ref="H18:I18"/>
    <mergeCell ref="E14:F14"/>
    <mergeCell ref="B15:C15"/>
    <mergeCell ref="E15:F15"/>
    <mergeCell ref="H15:I15"/>
    <mergeCell ref="H16:I16"/>
    <mergeCell ref="E17:F17"/>
  </mergeCells>
  <printOptions horizontalCentered="1"/>
  <pageMargins left="0.51181102362204722" right="0.19685039370078741" top="0.51181102362204722" bottom="0.51181102362204722" header="0.51181102362204722" footer="0.51181102362204722"/>
  <pageSetup paperSize="9" scale="71" firstPageNumber="0" orientation="landscape" horizontalDpi="300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1"/>
  <sheetViews>
    <sheetView view="pageBreakPreview" zoomScale="66" zoomScaleSheetLayoutView="66" workbookViewId="0">
      <selection activeCell="A18" sqref="A18:IV21"/>
    </sheetView>
  </sheetViews>
  <sheetFormatPr defaultRowHeight="12.75" x14ac:dyDescent="0.2"/>
  <cols>
    <col min="2" max="2" width="5.85546875" customWidth="1"/>
    <col min="5" max="5" width="20.5703125" customWidth="1"/>
    <col min="6" max="7" width="20.42578125" customWidth="1"/>
  </cols>
  <sheetData>
    <row r="1" spans="1:9" ht="15" x14ac:dyDescent="0.2">
      <c r="A1" s="14"/>
      <c r="B1" s="14"/>
      <c r="C1" s="14"/>
      <c r="D1" s="14"/>
      <c r="E1" s="14"/>
      <c r="F1" s="14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46.5" customHeight="1" x14ac:dyDescent="0.2">
      <c r="A3" s="726" t="s">
        <v>360</v>
      </c>
      <c r="B3" s="726"/>
      <c r="C3" s="726"/>
      <c r="D3" s="726"/>
      <c r="E3" s="726"/>
      <c r="F3" s="726"/>
      <c r="G3" s="726"/>
    </row>
    <row r="4" spans="1:9" ht="31.5" customHeight="1" x14ac:dyDescent="0.25">
      <c r="A4" s="721"/>
      <c r="B4" s="721"/>
      <c r="C4" s="721"/>
      <c r="D4" s="721"/>
      <c r="E4" s="721"/>
      <c r="F4" s="721"/>
      <c r="G4" s="721"/>
    </row>
    <row r="5" spans="1:9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9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9" ht="15.75" customHeight="1" x14ac:dyDescent="0.25">
      <c r="A7" s="718"/>
      <c r="B7" s="718"/>
      <c r="C7" s="718"/>
      <c r="D7" s="718"/>
      <c r="E7" s="718"/>
      <c r="F7" s="718"/>
      <c r="G7" s="14"/>
      <c r="I7" s="2"/>
    </row>
    <row r="8" spans="1:9" ht="15.75" customHeight="1" x14ac:dyDescent="0.25">
      <c r="A8" s="718"/>
      <c r="B8" s="718"/>
      <c r="C8" s="718"/>
      <c r="D8" s="718"/>
      <c r="E8" s="718"/>
      <c r="F8" s="718"/>
      <c r="G8" s="14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4.25" customHeight="1" x14ac:dyDescent="0.2">
      <c r="A10" s="778" t="s">
        <v>8</v>
      </c>
      <c r="B10" s="778"/>
      <c r="C10" s="778"/>
      <c r="D10" s="778"/>
      <c r="E10" s="779" t="s">
        <v>318</v>
      </c>
      <c r="F10" s="779" t="s">
        <v>319</v>
      </c>
      <c r="G10" s="779" t="s">
        <v>320</v>
      </c>
    </row>
    <row r="11" spans="1:9" ht="20.25" customHeight="1" x14ac:dyDescent="0.2">
      <c r="A11" s="778"/>
      <c r="B11" s="778"/>
      <c r="C11" s="778"/>
      <c r="D11" s="778"/>
      <c r="E11" s="780"/>
      <c r="F11" s="780"/>
      <c r="G11" s="780"/>
    </row>
    <row r="12" spans="1:9" ht="32.25" customHeight="1" x14ac:dyDescent="0.25">
      <c r="A12" s="781"/>
      <c r="B12" s="781"/>
      <c r="C12" s="781"/>
      <c r="D12" s="781"/>
      <c r="E12" s="22">
        <v>0</v>
      </c>
      <c r="F12" s="22">
        <v>0</v>
      </c>
      <c r="G12" s="22">
        <v>0</v>
      </c>
    </row>
    <row r="13" spans="1:9" ht="32.25" customHeight="1" x14ac:dyDescent="0.25">
      <c r="A13" s="814"/>
      <c r="B13" s="815"/>
      <c r="C13" s="815"/>
      <c r="D13" s="816"/>
      <c r="E13" s="28"/>
      <c r="F13" s="28"/>
      <c r="G13" s="28"/>
    </row>
    <row r="14" spans="1:9" ht="32.25" customHeight="1" x14ac:dyDescent="0.25">
      <c r="A14" s="814"/>
      <c r="B14" s="815"/>
      <c r="C14" s="815"/>
      <c r="D14" s="816"/>
      <c r="E14" s="28"/>
      <c r="F14" s="28"/>
      <c r="G14" s="28"/>
    </row>
    <row r="15" spans="1:9" ht="32.25" customHeight="1" x14ac:dyDescent="0.25">
      <c r="A15" s="814"/>
      <c r="B15" s="815"/>
      <c r="C15" s="815"/>
      <c r="D15" s="816"/>
      <c r="E15" s="28"/>
      <c r="F15" s="28"/>
      <c r="G15" s="28"/>
    </row>
    <row r="16" spans="1:9" ht="12.75" customHeight="1" x14ac:dyDescent="0.2">
      <c r="A16" s="714" t="s">
        <v>2</v>
      </c>
      <c r="B16" s="714"/>
      <c r="C16" s="714"/>
      <c r="D16" s="714"/>
      <c r="E16" s="5">
        <f>E12</f>
        <v>0</v>
      </c>
      <c r="F16" s="5">
        <f>F12</f>
        <v>0</v>
      </c>
      <c r="G16" s="5">
        <f>G12</f>
        <v>0</v>
      </c>
    </row>
    <row r="17" spans="1:7" ht="15.75" x14ac:dyDescent="0.2">
      <c r="A17" s="714" t="s">
        <v>3</v>
      </c>
      <c r="B17" s="714"/>
      <c r="C17" s="714"/>
      <c r="D17" s="714"/>
      <c r="E17" s="5">
        <f>E16/1000</f>
        <v>0</v>
      </c>
      <c r="F17" s="5">
        <f>F16/1000</f>
        <v>0</v>
      </c>
      <c r="G17" s="5">
        <f>G16/1000</f>
        <v>0</v>
      </c>
    </row>
    <row r="18" spans="1:7" ht="15.75" x14ac:dyDescent="0.25">
      <c r="A18" s="3"/>
      <c r="B18" s="3"/>
      <c r="C18" s="708" t="s">
        <v>5</v>
      </c>
      <c r="D18" s="708"/>
      <c r="E18" s="3"/>
      <c r="F18" s="708" t="s">
        <v>6</v>
      </c>
      <c r="G18" s="708"/>
    </row>
    <row r="19" spans="1:7" ht="15.75" x14ac:dyDescent="0.25">
      <c r="A19" s="3"/>
      <c r="B19" s="3"/>
      <c r="C19" s="3"/>
      <c r="D19" s="3"/>
      <c r="E19" s="3"/>
      <c r="F19" s="3"/>
      <c r="G19" s="3"/>
    </row>
    <row r="20" spans="1:7" ht="15.75" x14ac:dyDescent="0.25">
      <c r="A20" s="3" t="s">
        <v>7</v>
      </c>
      <c r="B20" s="3"/>
      <c r="C20" s="27"/>
      <c r="D20" s="27"/>
      <c r="E20" s="3"/>
      <c r="F20" s="709"/>
      <c r="G20" s="709"/>
    </row>
    <row r="21" spans="1:7" ht="15.75" x14ac:dyDescent="0.25">
      <c r="A21" s="9"/>
      <c r="B21" s="9"/>
      <c r="C21" s="708" t="s">
        <v>5</v>
      </c>
      <c r="D21" s="708"/>
      <c r="E21" s="3"/>
      <c r="F21" s="708" t="s">
        <v>6</v>
      </c>
      <c r="G21" s="708"/>
    </row>
  </sheetData>
  <sheetProtection selectLockedCells="1" selectUnlockedCells="1"/>
  <mergeCells count="22">
    <mergeCell ref="A2:G2"/>
    <mergeCell ref="A3:G3"/>
    <mergeCell ref="A4:G4"/>
    <mergeCell ref="A5:G5"/>
    <mergeCell ref="A6:G6"/>
    <mergeCell ref="A7:F7"/>
    <mergeCell ref="A13:D13"/>
    <mergeCell ref="A14:D14"/>
    <mergeCell ref="A15:D15"/>
    <mergeCell ref="A8:F8"/>
    <mergeCell ref="A10:D11"/>
    <mergeCell ref="E10:E11"/>
    <mergeCell ref="F10:F11"/>
    <mergeCell ref="G10:G11"/>
    <mergeCell ref="C21:D21"/>
    <mergeCell ref="F21:G21"/>
    <mergeCell ref="A16:D16"/>
    <mergeCell ref="A17:D17"/>
    <mergeCell ref="C18:D18"/>
    <mergeCell ref="F20:G20"/>
    <mergeCell ref="F18:G18"/>
    <mergeCell ref="A12:D12"/>
  </mergeCells>
  <pageMargins left="0.94027777777777777" right="0.19652777777777777" top="0.98402777777777772" bottom="0.98402777777777772" header="0.51180555555555551" footer="0.51180555555555551"/>
  <pageSetup paperSize="9" scale="85" firstPageNumber="0" orientation="portrait" horizontalDpi="300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9"/>
  <sheetViews>
    <sheetView topLeftCell="A8" zoomScaleSheetLayoutView="66" workbookViewId="0">
      <selection activeCell="G8" sqref="G8:G9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1" spans="1:7" ht="6.75" customHeight="1" x14ac:dyDescent="0.2"/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92" t="s">
        <v>361</v>
      </c>
      <c r="B3" s="792"/>
      <c r="C3" s="792"/>
      <c r="D3" s="792"/>
      <c r="E3" s="792"/>
      <c r="F3" s="792"/>
      <c r="G3" s="792"/>
    </row>
    <row r="4" spans="1:7" ht="36.75" customHeight="1" x14ac:dyDescent="0.25">
      <c r="A4" s="718" t="s">
        <v>433</v>
      </c>
      <c r="B4" s="718"/>
      <c r="C4" s="718"/>
      <c r="D4" s="718"/>
      <c r="E4" s="718"/>
      <c r="F4" s="718"/>
      <c r="G4" s="718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4.25" customHeight="1" x14ac:dyDescent="0.25">
      <c r="A6" s="718" t="s">
        <v>514</v>
      </c>
      <c r="B6" s="718"/>
      <c r="C6" s="718"/>
      <c r="D6" s="718"/>
      <c r="E6" s="718"/>
      <c r="F6" s="718"/>
      <c r="G6" s="718"/>
    </row>
    <row r="7" spans="1:7" ht="15.75" hidden="1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969</v>
      </c>
      <c r="F8" s="779" t="s">
        <v>970</v>
      </c>
      <c r="G8" s="779" t="s">
        <v>971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36.75" customHeight="1" x14ac:dyDescent="0.2">
      <c r="A10" s="946" t="s">
        <v>705</v>
      </c>
      <c r="B10" s="946"/>
      <c r="C10" s="946"/>
      <c r="D10" s="946"/>
      <c r="E10" s="110">
        <v>4200</v>
      </c>
      <c r="F10" s="110">
        <v>4200</v>
      </c>
      <c r="G10" s="110">
        <v>4200</v>
      </c>
    </row>
    <row r="11" spans="1:7" ht="40.5" customHeight="1" x14ac:dyDescent="0.2">
      <c r="A11" s="943" t="s">
        <v>709</v>
      </c>
      <c r="B11" s="944"/>
      <c r="C11" s="944"/>
      <c r="D11" s="945"/>
      <c r="E11" s="110">
        <v>6885</v>
      </c>
      <c r="F11" s="110">
        <v>6885</v>
      </c>
      <c r="G11" s="110">
        <v>6885</v>
      </c>
    </row>
    <row r="12" spans="1:7" ht="42" customHeight="1" thickBot="1" x14ac:dyDescent="0.25">
      <c r="A12" s="943" t="s">
        <v>712</v>
      </c>
      <c r="B12" s="944"/>
      <c r="C12" s="944"/>
      <c r="D12" s="945"/>
      <c r="E12" s="110">
        <v>20667.22</v>
      </c>
      <c r="F12" s="110">
        <v>20667.22</v>
      </c>
      <c r="G12" s="110">
        <v>20667.22</v>
      </c>
    </row>
    <row r="13" spans="1:7" ht="42" customHeight="1" thickBot="1" x14ac:dyDescent="0.25">
      <c r="A13" s="939" t="s">
        <v>713</v>
      </c>
      <c r="B13" s="940"/>
      <c r="C13" s="940"/>
      <c r="D13" s="941"/>
      <c r="E13" s="289">
        <v>14050</v>
      </c>
      <c r="F13" s="289">
        <v>14050</v>
      </c>
      <c r="G13" s="289">
        <v>14050</v>
      </c>
    </row>
    <row r="14" spans="1:7" ht="38.25" customHeight="1" thickBot="1" x14ac:dyDescent="0.25">
      <c r="A14" s="939" t="s">
        <v>708</v>
      </c>
      <c r="B14" s="940"/>
      <c r="C14" s="940"/>
      <c r="D14" s="941"/>
      <c r="E14" s="289">
        <v>10782.74</v>
      </c>
      <c r="F14" s="289">
        <v>10782.74</v>
      </c>
      <c r="G14" s="289">
        <v>10782.74</v>
      </c>
    </row>
    <row r="15" spans="1:7" ht="52.5" customHeight="1" thickBot="1" x14ac:dyDescent="0.25">
      <c r="A15" s="939" t="s">
        <v>706</v>
      </c>
      <c r="B15" s="940"/>
      <c r="C15" s="940"/>
      <c r="D15" s="941"/>
      <c r="E15" s="289">
        <v>29463</v>
      </c>
      <c r="F15" s="289">
        <v>29463</v>
      </c>
      <c r="G15" s="289">
        <v>29463</v>
      </c>
    </row>
    <row r="16" spans="1:7" ht="63.75" customHeight="1" x14ac:dyDescent="0.2">
      <c r="A16" s="942" t="s">
        <v>707</v>
      </c>
      <c r="B16" s="942"/>
      <c r="C16" s="942"/>
      <c r="D16" s="942"/>
      <c r="E16" s="289">
        <v>11880</v>
      </c>
      <c r="F16" s="289">
        <v>11880</v>
      </c>
      <c r="G16" s="289">
        <v>11880</v>
      </c>
    </row>
    <row r="17" spans="1:11" ht="67.5" customHeight="1" x14ac:dyDescent="0.2">
      <c r="A17" s="943" t="s">
        <v>710</v>
      </c>
      <c r="B17" s="944"/>
      <c r="C17" s="944"/>
      <c r="D17" s="945"/>
      <c r="E17" s="110">
        <v>102460</v>
      </c>
      <c r="F17" s="110">
        <v>102460</v>
      </c>
      <c r="G17" s="110">
        <v>102460</v>
      </c>
    </row>
    <row r="18" spans="1:11" ht="36" customHeight="1" x14ac:dyDescent="0.2">
      <c r="A18" s="934" t="s">
        <v>714</v>
      </c>
      <c r="B18" s="934"/>
      <c r="C18" s="934"/>
      <c r="D18" s="934"/>
      <c r="E18" s="931">
        <v>102600</v>
      </c>
      <c r="F18" s="931">
        <v>102600</v>
      </c>
      <c r="G18" s="931">
        <v>102600</v>
      </c>
    </row>
    <row r="19" spans="1:11" ht="30.75" customHeight="1" x14ac:dyDescent="0.2">
      <c r="A19" s="935" t="s">
        <v>711</v>
      </c>
      <c r="B19" s="936"/>
      <c r="C19" s="936"/>
      <c r="D19" s="937"/>
      <c r="E19" s="932"/>
      <c r="F19" s="932"/>
      <c r="G19" s="932"/>
    </row>
    <row r="20" spans="1:11" s="414" customFormat="1" ht="30.75" customHeight="1" thickBot="1" x14ac:dyDescent="0.25">
      <c r="A20" s="938" t="s">
        <v>715</v>
      </c>
      <c r="B20" s="938"/>
      <c r="C20" s="938"/>
      <c r="D20" s="938"/>
      <c r="E20" s="933"/>
      <c r="F20" s="933"/>
      <c r="G20" s="933"/>
    </row>
    <row r="21" spans="1:11" ht="20.100000000000001" customHeight="1" x14ac:dyDescent="0.25">
      <c r="A21" s="811" t="s">
        <v>729</v>
      </c>
      <c r="B21" s="811"/>
      <c r="C21" s="811"/>
      <c r="D21" s="811"/>
      <c r="E21" s="63">
        <v>24630</v>
      </c>
      <c r="F21" s="63">
        <v>187500</v>
      </c>
      <c r="G21" s="65">
        <v>142500</v>
      </c>
    </row>
    <row r="22" spans="1:11" ht="12.75" customHeight="1" x14ac:dyDescent="0.2">
      <c r="A22" s="714" t="s">
        <v>2</v>
      </c>
      <c r="B22" s="714"/>
      <c r="C22" s="714"/>
      <c r="D22" s="714"/>
      <c r="E22" s="415">
        <f>SUM(E10:E21)</f>
        <v>327617.95999999996</v>
      </c>
      <c r="F22" s="415">
        <f t="shared" ref="F22:G22" si="0">SUM(F10:F21)</f>
        <v>490487.95999999996</v>
      </c>
      <c r="G22" s="415">
        <f t="shared" si="0"/>
        <v>445487.95999999996</v>
      </c>
    </row>
    <row r="23" spans="1:11" ht="12.75" customHeight="1" x14ac:dyDescent="0.2">
      <c r="A23" s="714" t="s">
        <v>3</v>
      </c>
      <c r="B23" s="714"/>
      <c r="C23" s="714"/>
      <c r="D23" s="714"/>
      <c r="E23" s="290">
        <f>E22/1000</f>
        <v>327.61795999999998</v>
      </c>
      <c r="F23" s="290">
        <f>F22/1000</f>
        <v>490.48795999999999</v>
      </c>
      <c r="G23" s="290">
        <f>G22/1000</f>
        <v>445.48795999999999</v>
      </c>
    </row>
    <row r="24" spans="1:11" x14ac:dyDescent="0.2">
      <c r="A24" s="783"/>
      <c r="B24" s="783"/>
    </row>
    <row r="25" spans="1:11" ht="15.75" x14ac:dyDescent="0.25">
      <c r="A25" s="3" t="s">
        <v>4</v>
      </c>
      <c r="B25" s="3"/>
      <c r="C25" s="27"/>
      <c r="D25" s="27"/>
      <c r="E25" s="3"/>
      <c r="F25" s="709" t="s">
        <v>436</v>
      </c>
      <c r="G25" s="709"/>
    </row>
    <row r="26" spans="1:11" ht="15.75" customHeight="1" x14ac:dyDescent="0.25">
      <c r="A26" s="3"/>
      <c r="B26" s="3"/>
      <c r="C26" s="708" t="s">
        <v>5</v>
      </c>
      <c r="D26" s="708"/>
      <c r="E26" s="3"/>
      <c r="F26" s="708" t="s">
        <v>6</v>
      </c>
      <c r="G26" s="708"/>
    </row>
    <row r="27" spans="1:11" ht="15.75" x14ac:dyDescent="0.25">
      <c r="A27" s="3"/>
      <c r="B27" s="3"/>
      <c r="C27" s="3"/>
      <c r="D27" s="3"/>
      <c r="E27" s="3"/>
      <c r="F27" s="3"/>
      <c r="G27" s="3"/>
    </row>
    <row r="28" spans="1:11" ht="15.75" x14ac:dyDescent="0.25">
      <c r="A28" s="3" t="s">
        <v>7</v>
      </c>
      <c r="B28" s="3"/>
      <c r="C28" s="27"/>
      <c r="D28" s="27"/>
      <c r="E28" s="3"/>
      <c r="F28" s="709" t="s">
        <v>437</v>
      </c>
      <c r="G28" s="709"/>
    </row>
    <row r="29" spans="1:11" ht="15.75" x14ac:dyDescent="0.25">
      <c r="A29" s="9"/>
      <c r="B29" s="9"/>
      <c r="C29" s="708" t="s">
        <v>5</v>
      </c>
      <c r="D29" s="708"/>
      <c r="E29" s="3"/>
      <c r="F29" s="708" t="s">
        <v>6</v>
      </c>
      <c r="G29" s="708"/>
      <c r="K29" t="s">
        <v>22</v>
      </c>
    </row>
  </sheetData>
  <sheetProtection selectLockedCells="1" selectUnlockedCells="1"/>
  <mergeCells count="34">
    <mergeCell ref="A10:D10"/>
    <mergeCell ref="A11:D11"/>
    <mergeCell ref="A12:D12"/>
    <mergeCell ref="A7:F7"/>
    <mergeCell ref="A8:D9"/>
    <mergeCell ref="E8:E9"/>
    <mergeCell ref="F8:F9"/>
    <mergeCell ref="G8:G9"/>
    <mergeCell ref="A2:G2"/>
    <mergeCell ref="A3:G3"/>
    <mergeCell ref="A4:G4"/>
    <mergeCell ref="A5:G5"/>
    <mergeCell ref="A6:G6"/>
    <mergeCell ref="A13:D13"/>
    <mergeCell ref="A14:D14"/>
    <mergeCell ref="A15:D15"/>
    <mergeCell ref="A16:D16"/>
    <mergeCell ref="A17:D17"/>
    <mergeCell ref="A21:D21"/>
    <mergeCell ref="F28:G28"/>
    <mergeCell ref="C29:D29"/>
    <mergeCell ref="F29:G29"/>
    <mergeCell ref="A22:D22"/>
    <mergeCell ref="A23:D23"/>
    <mergeCell ref="A24:B24"/>
    <mergeCell ref="F25:G25"/>
    <mergeCell ref="C26:D26"/>
    <mergeCell ref="F26:G26"/>
    <mergeCell ref="E18:E20"/>
    <mergeCell ref="F18:F20"/>
    <mergeCell ref="G18:G20"/>
    <mergeCell ref="A18:D18"/>
    <mergeCell ref="A19:D19"/>
    <mergeCell ref="A20:D20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0"/>
  <sheetViews>
    <sheetView topLeftCell="A14" zoomScaleSheetLayoutView="66" workbookViewId="0">
      <selection activeCell="L23" sqref="L23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29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" customHeight="1" x14ac:dyDescent="0.25">
      <c r="A3" s="718" t="s">
        <v>348</v>
      </c>
      <c r="B3" s="718"/>
      <c r="C3" s="718"/>
      <c r="D3" s="718"/>
      <c r="E3" s="718"/>
      <c r="F3" s="718"/>
      <c r="G3" s="718"/>
    </row>
    <row r="4" spans="1:7" ht="54.7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4.2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hidden="1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969</v>
      </c>
      <c r="F8" s="779" t="s">
        <v>970</v>
      </c>
      <c r="G8" s="779" t="s">
        <v>971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195" customHeight="1" x14ac:dyDescent="0.2">
      <c r="A10" s="950" t="s">
        <v>728</v>
      </c>
      <c r="B10" s="951"/>
      <c r="C10" s="951"/>
      <c r="D10" s="952"/>
      <c r="E10" s="110">
        <v>389600</v>
      </c>
      <c r="F10" s="110">
        <v>389600</v>
      </c>
      <c r="G10" s="110">
        <v>389600</v>
      </c>
    </row>
    <row r="11" spans="1:7" s="66" customFormat="1" ht="93.75" customHeight="1" x14ac:dyDescent="0.2">
      <c r="A11" s="943" t="s">
        <v>719</v>
      </c>
      <c r="B11" s="944"/>
      <c r="C11" s="944"/>
      <c r="D11" s="945"/>
      <c r="E11" s="110">
        <v>3000</v>
      </c>
      <c r="F11" s="110">
        <v>3000</v>
      </c>
      <c r="G11" s="110">
        <v>3000</v>
      </c>
    </row>
    <row r="12" spans="1:7" s="66" customFormat="1" ht="105" customHeight="1" x14ac:dyDescent="0.2">
      <c r="A12" s="943" t="s">
        <v>720</v>
      </c>
      <c r="B12" s="944"/>
      <c r="C12" s="944"/>
      <c r="D12" s="945"/>
      <c r="E12" s="110">
        <v>3000</v>
      </c>
      <c r="F12" s="110">
        <v>3000</v>
      </c>
      <c r="G12" s="110">
        <v>3000</v>
      </c>
    </row>
    <row r="13" spans="1:7" ht="63.75" customHeight="1" x14ac:dyDescent="0.2">
      <c r="A13" s="943" t="s">
        <v>718</v>
      </c>
      <c r="B13" s="944"/>
      <c r="C13" s="944"/>
      <c r="D13" s="945"/>
      <c r="E13" s="110">
        <v>3000</v>
      </c>
      <c r="F13" s="110">
        <v>3000</v>
      </c>
      <c r="G13" s="110">
        <v>3000</v>
      </c>
    </row>
    <row r="14" spans="1:7" ht="61.5" customHeight="1" x14ac:dyDescent="0.2">
      <c r="A14" s="943" t="s">
        <v>724</v>
      </c>
      <c r="B14" s="944"/>
      <c r="C14" s="944"/>
      <c r="D14" s="945"/>
      <c r="E14" s="110">
        <v>35880</v>
      </c>
      <c r="F14" s="110">
        <v>35880</v>
      </c>
      <c r="G14" s="110">
        <v>35880</v>
      </c>
    </row>
    <row r="15" spans="1:7" ht="36.75" customHeight="1" x14ac:dyDescent="0.2">
      <c r="A15" s="953" t="s">
        <v>716</v>
      </c>
      <c r="B15" s="954"/>
      <c r="C15" s="954"/>
      <c r="D15" s="955"/>
      <c r="E15" s="110">
        <v>20000</v>
      </c>
      <c r="F15" s="110">
        <v>20000</v>
      </c>
      <c r="G15" s="110">
        <v>20000</v>
      </c>
    </row>
    <row r="16" spans="1:7" s="66" customFormat="1" ht="90" customHeight="1" x14ac:dyDescent="0.2">
      <c r="A16" s="943" t="s">
        <v>722</v>
      </c>
      <c r="B16" s="944"/>
      <c r="C16" s="944"/>
      <c r="D16" s="945"/>
      <c r="E16" s="110">
        <v>29920</v>
      </c>
      <c r="F16" s="110">
        <v>29920</v>
      </c>
      <c r="G16" s="110">
        <v>29920</v>
      </c>
    </row>
    <row r="17" spans="1:11" ht="45" customHeight="1" x14ac:dyDescent="0.2">
      <c r="A17" s="943" t="s">
        <v>723</v>
      </c>
      <c r="B17" s="944"/>
      <c r="C17" s="944"/>
      <c r="D17" s="945"/>
      <c r="E17" s="110">
        <v>89000</v>
      </c>
      <c r="F17" s="110">
        <v>89000</v>
      </c>
      <c r="G17" s="110">
        <v>89000</v>
      </c>
    </row>
    <row r="18" spans="1:11" ht="33.75" customHeight="1" x14ac:dyDescent="0.2">
      <c r="A18" s="943" t="s">
        <v>725</v>
      </c>
      <c r="B18" s="944"/>
      <c r="C18" s="944"/>
      <c r="D18" s="945"/>
      <c r="E18" s="110">
        <v>157737.60000000001</v>
      </c>
      <c r="F18" s="110">
        <v>157737.60000000001</v>
      </c>
      <c r="G18" s="110">
        <v>157737.60000000001</v>
      </c>
    </row>
    <row r="19" spans="1:11" ht="49.5" customHeight="1" x14ac:dyDescent="0.2">
      <c r="A19" s="943" t="s">
        <v>727</v>
      </c>
      <c r="B19" s="944"/>
      <c r="C19" s="944"/>
      <c r="D19" s="945"/>
      <c r="E19" s="110">
        <v>72000</v>
      </c>
      <c r="F19" s="110">
        <v>72000</v>
      </c>
      <c r="G19" s="110">
        <v>72000</v>
      </c>
    </row>
    <row r="20" spans="1:11" ht="47.25" customHeight="1" x14ac:dyDescent="0.2">
      <c r="A20" s="943" t="s">
        <v>726</v>
      </c>
      <c r="B20" s="944"/>
      <c r="C20" s="944"/>
      <c r="D20" s="945"/>
      <c r="E20" s="110">
        <v>33816</v>
      </c>
      <c r="F20" s="110">
        <v>33816</v>
      </c>
      <c r="G20" s="110">
        <v>33816</v>
      </c>
    </row>
    <row r="21" spans="1:11" ht="36.75" customHeight="1" x14ac:dyDescent="0.2">
      <c r="A21" s="947" t="s">
        <v>717</v>
      </c>
      <c r="B21" s="948"/>
      <c r="C21" s="948"/>
      <c r="D21" s="949"/>
      <c r="E21" s="110">
        <v>2500</v>
      </c>
      <c r="F21" s="110">
        <v>2500</v>
      </c>
      <c r="G21" s="110">
        <v>2500</v>
      </c>
    </row>
    <row r="22" spans="1:11" ht="36" customHeight="1" x14ac:dyDescent="0.2">
      <c r="A22" s="789" t="s">
        <v>721</v>
      </c>
      <c r="B22" s="790"/>
      <c r="C22" s="790"/>
      <c r="D22" s="791"/>
      <c r="E22" s="292">
        <v>17500</v>
      </c>
      <c r="F22" s="292">
        <v>17500</v>
      </c>
      <c r="G22" s="293">
        <v>17500</v>
      </c>
    </row>
    <row r="23" spans="1:11" ht="12.75" customHeight="1" x14ac:dyDescent="0.2">
      <c r="A23" s="714" t="s">
        <v>2</v>
      </c>
      <c r="B23" s="714"/>
      <c r="C23" s="714"/>
      <c r="D23" s="714"/>
      <c r="E23" s="5">
        <f>SUM(E10:E22)</f>
        <v>856953.6</v>
      </c>
      <c r="F23" s="61">
        <f t="shared" ref="F23:G23" si="0">SUM(F10:F22)</f>
        <v>856953.6</v>
      </c>
      <c r="G23" s="61">
        <f t="shared" si="0"/>
        <v>856953.6</v>
      </c>
    </row>
    <row r="24" spans="1:11" ht="12.75" customHeight="1" x14ac:dyDescent="0.2">
      <c r="A24" s="714" t="s">
        <v>3</v>
      </c>
      <c r="B24" s="714"/>
      <c r="C24" s="714"/>
      <c r="D24" s="714"/>
      <c r="E24" s="5">
        <f>E23/1000</f>
        <v>856.95359999999994</v>
      </c>
      <c r="F24" s="5">
        <f>F23/1000</f>
        <v>856.95359999999994</v>
      </c>
      <c r="G24" s="5">
        <f>G23/1000</f>
        <v>856.95359999999994</v>
      </c>
    </row>
    <row r="25" spans="1:11" x14ac:dyDescent="0.2">
      <c r="A25" s="783"/>
      <c r="B25" s="783"/>
    </row>
    <row r="26" spans="1:11" ht="15.75" x14ac:dyDescent="0.25">
      <c r="A26" s="3" t="s">
        <v>4</v>
      </c>
      <c r="B26" s="3"/>
      <c r="C26" s="27"/>
      <c r="D26" s="27"/>
      <c r="E26" s="3"/>
      <c r="F26" s="709" t="s">
        <v>436</v>
      </c>
      <c r="G26" s="709"/>
    </row>
    <row r="27" spans="1:11" ht="15.75" customHeight="1" x14ac:dyDescent="0.25">
      <c r="A27" s="3"/>
      <c r="B27" s="3"/>
      <c r="C27" s="708" t="s">
        <v>5</v>
      </c>
      <c r="D27" s="708"/>
      <c r="E27" s="3"/>
      <c r="F27" s="708" t="s">
        <v>6</v>
      </c>
      <c r="G27" s="708"/>
    </row>
    <row r="28" spans="1:11" ht="15.75" x14ac:dyDescent="0.25">
      <c r="A28" s="3"/>
      <c r="B28" s="3"/>
      <c r="C28" s="3"/>
      <c r="D28" s="3"/>
      <c r="E28" s="3"/>
      <c r="F28" s="3"/>
      <c r="G28" s="3"/>
    </row>
    <row r="29" spans="1:11" ht="15.75" x14ac:dyDescent="0.25">
      <c r="A29" s="3" t="s">
        <v>7</v>
      </c>
      <c r="B29" s="3"/>
      <c r="C29" s="27"/>
      <c r="D29" s="27"/>
      <c r="E29" s="3"/>
      <c r="F29" s="709" t="s">
        <v>437</v>
      </c>
      <c r="G29" s="709"/>
    </row>
    <row r="30" spans="1:11" ht="15.75" x14ac:dyDescent="0.25">
      <c r="A30" s="9"/>
      <c r="B30" s="9"/>
      <c r="C30" s="708" t="s">
        <v>5</v>
      </c>
      <c r="D30" s="708"/>
      <c r="E30" s="3"/>
      <c r="F30" s="708" t="s">
        <v>6</v>
      </c>
      <c r="G30" s="708"/>
      <c r="K30" t="s">
        <v>22</v>
      </c>
    </row>
  </sheetData>
  <sheetProtection selectLockedCells="1" selectUnlockedCells="1"/>
  <mergeCells count="32">
    <mergeCell ref="A10:D10"/>
    <mergeCell ref="A13:D13"/>
    <mergeCell ref="A14:D14"/>
    <mergeCell ref="A15:D15"/>
    <mergeCell ref="A11:D11"/>
    <mergeCell ref="A12:D12"/>
    <mergeCell ref="A7:F7"/>
    <mergeCell ref="A8:D9"/>
    <mergeCell ref="E8:E9"/>
    <mergeCell ref="F8:F9"/>
    <mergeCell ref="G8:G9"/>
    <mergeCell ref="A2:G2"/>
    <mergeCell ref="A3:G3"/>
    <mergeCell ref="A4:G4"/>
    <mergeCell ref="A5:G5"/>
    <mergeCell ref="A6:G6"/>
    <mergeCell ref="A17:D17"/>
    <mergeCell ref="A18:D18"/>
    <mergeCell ref="A19:D19"/>
    <mergeCell ref="A20:D20"/>
    <mergeCell ref="A16:D16"/>
    <mergeCell ref="A21:D21"/>
    <mergeCell ref="A22:D22"/>
    <mergeCell ref="F29:G29"/>
    <mergeCell ref="C30:D30"/>
    <mergeCell ref="F30:G30"/>
    <mergeCell ref="A23:D23"/>
    <mergeCell ref="A24:D24"/>
    <mergeCell ref="A25:B25"/>
    <mergeCell ref="F26:G26"/>
    <mergeCell ref="C27:D27"/>
    <mergeCell ref="F27:G27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18" t="s">
        <v>362</v>
      </c>
      <c r="B3" s="718"/>
      <c r="C3" s="718"/>
      <c r="D3" s="718"/>
      <c r="E3" s="718"/>
      <c r="F3" s="718"/>
      <c r="G3" s="718"/>
    </row>
    <row r="4" spans="1:7" ht="54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H36"/>
  <sheetViews>
    <sheetView zoomScaleSheetLayoutView="66" workbookViewId="0">
      <selection activeCell="G12" sqref="G12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8" ht="15.75" x14ac:dyDescent="0.25">
      <c r="A1" s="3"/>
      <c r="B1" s="3"/>
      <c r="C1" s="3"/>
      <c r="D1" s="3"/>
      <c r="E1" s="3"/>
      <c r="F1" s="3"/>
      <c r="G1" s="14"/>
    </row>
    <row r="2" spans="1:8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8" ht="43.5" customHeight="1" x14ac:dyDescent="0.2">
      <c r="A3" s="726" t="s">
        <v>345</v>
      </c>
      <c r="B3" s="726"/>
      <c r="C3" s="726"/>
      <c r="D3" s="726"/>
      <c r="E3" s="726"/>
      <c r="F3" s="726"/>
      <c r="G3" s="726"/>
    </row>
    <row r="4" spans="1:8" ht="29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8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8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8" ht="0.75" customHeight="1" x14ac:dyDescent="0.25">
      <c r="A7" s="718"/>
      <c r="B7" s="718"/>
      <c r="C7" s="718"/>
      <c r="D7" s="718"/>
      <c r="E7" s="718"/>
      <c r="F7" s="718"/>
      <c r="G7" s="14"/>
    </row>
    <row r="8" spans="1:8" ht="15.75" hidden="1" customHeight="1" x14ac:dyDescent="0.25">
      <c r="A8" s="718"/>
      <c r="B8" s="718"/>
      <c r="C8" s="718"/>
      <c r="D8" s="718"/>
      <c r="E8" s="718"/>
      <c r="F8" s="718"/>
      <c r="G8" s="14"/>
    </row>
    <row r="9" spans="1:8" ht="15.75" hidden="1" x14ac:dyDescent="0.25">
      <c r="A9" s="3"/>
      <c r="B9" s="3"/>
      <c r="C9" s="3"/>
      <c r="D9" s="3"/>
      <c r="E9" s="3"/>
      <c r="F9" s="3"/>
      <c r="G9" s="14"/>
    </row>
    <row r="10" spans="1:8" ht="15.75" hidden="1" x14ac:dyDescent="0.25">
      <c r="A10" s="3"/>
      <c r="B10" s="3"/>
      <c r="C10" s="3"/>
      <c r="D10" s="3"/>
      <c r="E10" s="3"/>
      <c r="F10" s="3"/>
      <c r="G10" s="14"/>
    </row>
    <row r="11" spans="1:8" ht="15.75" hidden="1" x14ac:dyDescent="0.25">
      <c r="A11" s="3"/>
      <c r="B11" s="3"/>
      <c r="C11" s="3"/>
      <c r="D11" s="3"/>
      <c r="E11" s="3"/>
      <c r="F11" s="3"/>
      <c r="G11" s="14"/>
    </row>
    <row r="12" spans="1:8" s="66" customFormat="1" ht="34.5" customHeight="1" x14ac:dyDescent="0.2">
      <c r="A12" s="719" t="s">
        <v>8</v>
      </c>
      <c r="B12" s="719"/>
      <c r="C12" s="719"/>
      <c r="D12" s="719"/>
      <c r="E12" s="425" t="s">
        <v>969</v>
      </c>
      <c r="F12" s="425" t="s">
        <v>970</v>
      </c>
      <c r="G12" s="425" t="s">
        <v>972</v>
      </c>
    </row>
    <row r="13" spans="1:8" s="66" customFormat="1" ht="93" customHeight="1" x14ac:dyDescent="0.2">
      <c r="A13" s="728" t="s">
        <v>693</v>
      </c>
      <c r="B13" s="729"/>
      <c r="C13" s="729"/>
      <c r="D13" s="730"/>
      <c r="E13" s="270">
        <v>6500</v>
      </c>
      <c r="F13" s="271">
        <v>6500</v>
      </c>
      <c r="G13" s="271">
        <v>6500</v>
      </c>
    </row>
    <row r="14" spans="1:8" s="66" customFormat="1" ht="15.75" x14ac:dyDescent="0.2">
      <c r="A14" s="714" t="s">
        <v>2</v>
      </c>
      <c r="B14" s="714"/>
      <c r="C14" s="714"/>
      <c r="D14" s="714"/>
      <c r="E14" s="61">
        <f>SUM(E13:E13)</f>
        <v>6500</v>
      </c>
      <c r="F14" s="61">
        <f>SUM(F13:F13)</f>
        <v>6500</v>
      </c>
      <c r="G14" s="64">
        <f>SUM(G13:G13)</f>
        <v>6500</v>
      </c>
    </row>
    <row r="15" spans="1:8" s="66" customFormat="1" ht="15.75" x14ac:dyDescent="0.2">
      <c r="A15" s="714" t="s">
        <v>3</v>
      </c>
      <c r="B15" s="714"/>
      <c r="C15" s="714"/>
      <c r="D15" s="714"/>
      <c r="E15" s="61">
        <f>E14/1000</f>
        <v>6.5</v>
      </c>
      <c r="F15" s="61">
        <f>F14/1000</f>
        <v>6.5</v>
      </c>
      <c r="G15" s="64">
        <f>G14/1000</f>
        <v>6.5</v>
      </c>
    </row>
    <row r="16" spans="1:8" s="66" customFormat="1" ht="15.75" x14ac:dyDescent="0.2">
      <c r="A16" s="715" t="s">
        <v>399</v>
      </c>
      <c r="B16" s="716"/>
      <c r="C16" s="716"/>
      <c r="D16" s="717"/>
      <c r="E16" s="64"/>
      <c r="F16" s="64"/>
      <c r="G16" s="64"/>
      <c r="H16" s="8"/>
    </row>
    <row r="17" spans="1:8" s="66" customFormat="1" ht="15.75" x14ac:dyDescent="0.2">
      <c r="A17" s="710" t="s">
        <v>400</v>
      </c>
      <c r="B17" s="711"/>
      <c r="C17" s="711"/>
      <c r="D17" s="712"/>
      <c r="E17" s="272">
        <v>6500</v>
      </c>
      <c r="F17" s="272">
        <v>6500</v>
      </c>
      <c r="G17" s="272">
        <v>6500</v>
      </c>
      <c r="H17" s="8"/>
    </row>
    <row r="18" spans="1:8" s="66" customFormat="1" ht="15.75" x14ac:dyDescent="0.2">
      <c r="A18" s="710" t="s">
        <v>401</v>
      </c>
      <c r="B18" s="711"/>
      <c r="C18" s="711"/>
      <c r="D18" s="712"/>
      <c r="E18" s="272">
        <v>0</v>
      </c>
      <c r="F18" s="272">
        <v>0</v>
      </c>
      <c r="G18" s="272">
        <v>0</v>
      </c>
      <c r="H18" s="8"/>
    </row>
    <row r="19" spans="1:8" s="66" customFormat="1" ht="15.75" x14ac:dyDescent="0.2">
      <c r="A19" s="710" t="s">
        <v>402</v>
      </c>
      <c r="B19" s="711"/>
      <c r="C19" s="711"/>
      <c r="D19" s="712"/>
      <c r="E19" s="272">
        <v>0</v>
      </c>
      <c r="F19" s="272">
        <v>0</v>
      </c>
      <c r="G19" s="272">
        <v>0</v>
      </c>
      <c r="H19" s="8"/>
    </row>
    <row r="20" spans="1:8" ht="15.75" x14ac:dyDescent="0.25">
      <c r="A20" s="9"/>
      <c r="B20" s="9"/>
      <c r="C20" s="9"/>
      <c r="D20" s="9"/>
      <c r="E20" s="9"/>
      <c r="F20" s="9"/>
      <c r="G20" s="14"/>
    </row>
    <row r="21" spans="1:8" ht="15.75" x14ac:dyDescent="0.25">
      <c r="A21" s="3" t="s">
        <v>4</v>
      </c>
      <c r="B21" s="3"/>
      <c r="C21" s="27"/>
      <c r="D21" s="27"/>
      <c r="E21" s="3"/>
      <c r="F21" s="709" t="s">
        <v>436</v>
      </c>
      <c r="G21" s="709"/>
      <c r="H21" s="9"/>
    </row>
    <row r="22" spans="1:8" ht="15.75" x14ac:dyDescent="0.25">
      <c r="A22" s="3"/>
      <c r="B22" s="3"/>
      <c r="C22" s="708" t="s">
        <v>5</v>
      </c>
      <c r="D22" s="708"/>
      <c r="E22" s="3"/>
      <c r="F22" s="708" t="s">
        <v>6</v>
      </c>
      <c r="G22" s="708"/>
      <c r="H22" s="9"/>
    </row>
    <row r="23" spans="1:8" ht="15.75" x14ac:dyDescent="0.25">
      <c r="A23" s="3"/>
      <c r="B23" s="3"/>
      <c r="C23" s="3"/>
      <c r="D23" s="3"/>
      <c r="E23" s="3"/>
      <c r="F23" s="3"/>
      <c r="G23" s="3"/>
      <c r="H23" s="9"/>
    </row>
    <row r="24" spans="1:8" ht="15.75" x14ac:dyDescent="0.25">
      <c r="A24" s="3" t="s">
        <v>7</v>
      </c>
      <c r="B24" s="3"/>
      <c r="C24" s="27"/>
      <c r="D24" s="27"/>
      <c r="E24" s="3"/>
      <c r="F24" s="709" t="s">
        <v>437</v>
      </c>
      <c r="G24" s="709"/>
      <c r="H24" s="9"/>
    </row>
    <row r="25" spans="1:8" ht="15.75" x14ac:dyDescent="0.25">
      <c r="A25" s="9"/>
      <c r="B25" s="9"/>
      <c r="C25" s="708" t="s">
        <v>5</v>
      </c>
      <c r="D25" s="708"/>
      <c r="E25" s="3"/>
      <c r="F25" s="708" t="s">
        <v>6</v>
      </c>
      <c r="G25" s="708"/>
      <c r="H25" s="9"/>
    </row>
    <row r="26" spans="1:8" ht="15.75" x14ac:dyDescent="0.25">
      <c r="A26" s="9"/>
      <c r="B26" s="9"/>
      <c r="C26" s="9"/>
      <c r="D26" s="9"/>
      <c r="E26" s="9"/>
      <c r="F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" x14ac:dyDescent="0.2">
      <c r="A29" s="13"/>
      <c r="B29" s="13"/>
      <c r="C29" s="13"/>
      <c r="D29" s="13"/>
      <c r="E29" s="13"/>
      <c r="F29" s="13"/>
    </row>
    <row r="30" spans="1:8" ht="15" x14ac:dyDescent="0.2">
      <c r="A30" s="14"/>
      <c r="B30" s="14"/>
      <c r="C30" s="14"/>
      <c r="D30" s="14"/>
      <c r="E30" s="14"/>
      <c r="F30" s="14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6:6" ht="15" x14ac:dyDescent="0.2">
      <c r="F33" s="14"/>
    </row>
    <row r="34" spans="6:6" ht="15" x14ac:dyDescent="0.2">
      <c r="F34" s="14"/>
    </row>
    <row r="35" spans="6:6" ht="15" x14ac:dyDescent="0.2">
      <c r="F35" s="14"/>
    </row>
    <row r="36" spans="6:6" ht="15" x14ac:dyDescent="0.2">
      <c r="F36" s="14"/>
    </row>
  </sheetData>
  <sheetProtection selectLockedCells="1" selectUnlockedCells="1"/>
  <mergeCells count="21">
    <mergeCell ref="A2:G2"/>
    <mergeCell ref="A3:G3"/>
    <mergeCell ref="A4:G4"/>
    <mergeCell ref="A5:G5"/>
    <mergeCell ref="A6:G6"/>
    <mergeCell ref="A7:F7"/>
    <mergeCell ref="F22:G22"/>
    <mergeCell ref="A8:F8"/>
    <mergeCell ref="A12:D12"/>
    <mergeCell ref="A13:D13"/>
    <mergeCell ref="A14:D14"/>
    <mergeCell ref="A15:D15"/>
    <mergeCell ref="A16:D16"/>
    <mergeCell ref="F24:G24"/>
    <mergeCell ref="C25:D25"/>
    <mergeCell ref="F25:G25"/>
    <mergeCell ref="A17:D17"/>
    <mergeCell ref="A18:D18"/>
    <mergeCell ref="A19:D19"/>
    <mergeCell ref="F21:G21"/>
    <mergeCell ref="C22:D22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24"/>
  <sheetViews>
    <sheetView zoomScaleSheetLayoutView="66" workbookViewId="0">
      <selection activeCell="E14" sqref="E14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7.75" customHeight="1" x14ac:dyDescent="0.2">
      <c r="A3" s="756" t="s">
        <v>363</v>
      </c>
      <c r="B3" s="756"/>
      <c r="C3" s="756"/>
      <c r="D3" s="756"/>
      <c r="E3" s="756"/>
      <c r="F3" s="756"/>
      <c r="G3" s="756"/>
    </row>
    <row r="4" spans="1:7" ht="34.5" customHeight="1" x14ac:dyDescent="0.2">
      <c r="A4" s="956" t="s">
        <v>433</v>
      </c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hidden="1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440</v>
      </c>
      <c r="F8" s="779" t="s">
        <v>441</v>
      </c>
      <c r="G8" s="779" t="s">
        <v>442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/>
      <c r="F10" s="22"/>
      <c r="G10" s="40"/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11" ht="12.75" customHeight="1" x14ac:dyDescent="0.2">
      <c r="A17" s="714" t="s">
        <v>2</v>
      </c>
      <c r="B17" s="714"/>
      <c r="C17" s="714"/>
      <c r="D17" s="714"/>
      <c r="E17" s="5">
        <f>SUM(E10:E16)</f>
        <v>0</v>
      </c>
      <c r="F17" s="61">
        <f t="shared" ref="F17:G17" si="0">SUM(F10:F16)</f>
        <v>0</v>
      </c>
      <c r="G17" s="61">
        <f t="shared" si="0"/>
        <v>0</v>
      </c>
    </row>
    <row r="18" spans="1:11" ht="12.75" customHeight="1" x14ac:dyDescent="0.2">
      <c r="A18" s="714" t="s">
        <v>3</v>
      </c>
      <c r="B18" s="714"/>
      <c r="C18" s="714"/>
      <c r="D18" s="714"/>
      <c r="E18" s="5">
        <f>E17/1000</f>
        <v>0</v>
      </c>
      <c r="F18" s="5">
        <f>F17/1000</f>
        <v>0</v>
      </c>
      <c r="G18" s="5">
        <f>G17/1000</f>
        <v>0</v>
      </c>
    </row>
    <row r="19" spans="1:11" x14ac:dyDescent="0.2">
      <c r="A19" s="783"/>
      <c r="B19" s="783"/>
    </row>
    <row r="20" spans="1:11" ht="15.75" x14ac:dyDescent="0.25">
      <c r="A20" s="3" t="s">
        <v>4</v>
      </c>
      <c r="B20" s="3"/>
      <c r="C20" s="27"/>
      <c r="D20" s="27"/>
      <c r="E20" s="3"/>
      <c r="F20" s="709" t="s">
        <v>436</v>
      </c>
      <c r="G20" s="709"/>
    </row>
    <row r="21" spans="1:11" ht="15.75" customHeight="1" x14ac:dyDescent="0.25">
      <c r="A21" s="3"/>
      <c r="B21" s="3"/>
      <c r="C21" s="708" t="s">
        <v>5</v>
      </c>
      <c r="D21" s="708"/>
      <c r="E21" s="3"/>
      <c r="F21" s="708" t="s">
        <v>6</v>
      </c>
      <c r="G21" s="708"/>
    </row>
    <row r="22" spans="1:11" ht="15.75" x14ac:dyDescent="0.25">
      <c r="A22" s="3"/>
      <c r="B22" s="3"/>
      <c r="C22" s="3"/>
      <c r="D22" s="3"/>
      <c r="E22" s="3"/>
      <c r="F22" s="3"/>
      <c r="G22" s="3"/>
    </row>
    <row r="23" spans="1:11" ht="15.75" x14ac:dyDescent="0.25">
      <c r="A23" s="3" t="s">
        <v>7</v>
      </c>
      <c r="B23" s="3"/>
      <c r="C23" s="27"/>
      <c r="D23" s="27"/>
      <c r="E23" s="3"/>
      <c r="F23" s="709" t="s">
        <v>437</v>
      </c>
      <c r="G23" s="709"/>
    </row>
    <row r="24" spans="1:11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K24" t="s">
        <v>22</v>
      </c>
    </row>
  </sheetData>
  <sheetProtection selectLockedCells="1" selectUnlockedCells="1"/>
  <mergeCells count="26">
    <mergeCell ref="A2:G2"/>
    <mergeCell ref="A3:G3"/>
    <mergeCell ref="A4:G4"/>
    <mergeCell ref="A5:G5"/>
    <mergeCell ref="A6:G6"/>
    <mergeCell ref="A7:F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F23:G23"/>
    <mergeCell ref="C24:D24"/>
    <mergeCell ref="F24:G24"/>
    <mergeCell ref="A17:D17"/>
    <mergeCell ref="A18:D18"/>
    <mergeCell ref="A19:B19"/>
    <mergeCell ref="F20:G20"/>
    <mergeCell ref="C21:D21"/>
    <mergeCell ref="F21:G21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364</v>
      </c>
      <c r="B3" s="756"/>
      <c r="C3" s="756"/>
      <c r="D3" s="756"/>
      <c r="E3" s="756"/>
      <c r="F3" s="756"/>
      <c r="G3" s="756"/>
    </row>
    <row r="4" spans="1:7" ht="65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24"/>
  <sheetViews>
    <sheetView zoomScaleSheetLayoutView="66" workbookViewId="0">
      <selection activeCell="E12" sqref="E12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4.75" customHeight="1" x14ac:dyDescent="0.2">
      <c r="A3" s="756" t="s">
        <v>375</v>
      </c>
      <c r="B3" s="756"/>
      <c r="C3" s="756"/>
      <c r="D3" s="756"/>
      <c r="E3" s="756"/>
      <c r="F3" s="756"/>
      <c r="G3" s="756"/>
    </row>
    <row r="4" spans="1:7" ht="45.75" customHeight="1" x14ac:dyDescent="0.2">
      <c r="A4" s="956" t="s">
        <v>433</v>
      </c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969</v>
      </c>
      <c r="F8" s="779" t="s">
        <v>970</v>
      </c>
      <c r="G8" s="779" t="s">
        <v>971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 t="s">
        <v>730</v>
      </c>
      <c r="B10" s="811"/>
      <c r="C10" s="811"/>
      <c r="D10" s="811"/>
      <c r="E10" s="63">
        <v>57250</v>
      </c>
      <c r="F10" s="63">
        <v>57250</v>
      </c>
      <c r="G10" s="65">
        <v>57250</v>
      </c>
    </row>
    <row r="11" spans="1:7" ht="20.100000000000001" customHeight="1" x14ac:dyDescent="0.25">
      <c r="A11" s="786" t="s">
        <v>731</v>
      </c>
      <c r="B11" s="787"/>
      <c r="C11" s="787"/>
      <c r="D11" s="788"/>
      <c r="E11" s="63">
        <v>176520</v>
      </c>
      <c r="F11" s="63">
        <v>176520</v>
      </c>
      <c r="G11" s="65">
        <v>176520</v>
      </c>
    </row>
    <row r="12" spans="1:7" ht="20.100000000000001" customHeight="1" x14ac:dyDescent="0.25">
      <c r="A12" s="786" t="s">
        <v>952</v>
      </c>
      <c r="B12" s="787"/>
      <c r="C12" s="787"/>
      <c r="D12" s="788"/>
      <c r="E12" s="63">
        <v>20000</v>
      </c>
      <c r="F12" s="63">
        <v>20000</v>
      </c>
      <c r="G12" s="65">
        <v>20000</v>
      </c>
    </row>
    <row r="13" spans="1:7" ht="20.100000000000001" customHeight="1" x14ac:dyDescent="0.25">
      <c r="A13" s="786" t="s">
        <v>732</v>
      </c>
      <c r="B13" s="787"/>
      <c r="C13" s="787"/>
      <c r="D13" s="788"/>
      <c r="E13" s="63">
        <v>15540</v>
      </c>
      <c r="F13" s="63">
        <v>15540</v>
      </c>
      <c r="G13" s="65">
        <v>15540</v>
      </c>
    </row>
    <row r="14" spans="1:7" ht="20.100000000000001" customHeight="1" x14ac:dyDescent="0.25">
      <c r="A14" s="786" t="s">
        <v>733</v>
      </c>
      <c r="B14" s="787"/>
      <c r="C14" s="787"/>
      <c r="D14" s="788"/>
      <c r="E14" s="63">
        <v>40000</v>
      </c>
      <c r="F14" s="63">
        <v>80000</v>
      </c>
      <c r="G14" s="65">
        <v>80000</v>
      </c>
    </row>
    <row r="15" spans="1:7" ht="20.100000000000001" customHeight="1" x14ac:dyDescent="0.25">
      <c r="A15" s="786" t="s">
        <v>734</v>
      </c>
      <c r="B15" s="787"/>
      <c r="C15" s="787"/>
      <c r="D15" s="788"/>
      <c r="E15" s="63">
        <v>100000</v>
      </c>
      <c r="F15" s="63">
        <v>100000</v>
      </c>
      <c r="G15" s="65">
        <v>150000</v>
      </c>
    </row>
    <row r="16" spans="1:7" ht="20.100000000000001" customHeight="1" x14ac:dyDescent="0.25">
      <c r="A16" s="786" t="s">
        <v>735</v>
      </c>
      <c r="B16" s="787"/>
      <c r="C16" s="787"/>
      <c r="D16" s="788"/>
      <c r="E16" s="63">
        <v>236000</v>
      </c>
      <c r="F16" s="63">
        <v>0</v>
      </c>
      <c r="G16" s="65">
        <v>0</v>
      </c>
    </row>
    <row r="17" spans="1:11" ht="12.75" customHeight="1" x14ac:dyDescent="0.2">
      <c r="A17" s="714" t="s">
        <v>2</v>
      </c>
      <c r="B17" s="714"/>
      <c r="C17" s="714"/>
      <c r="D17" s="714"/>
      <c r="E17" s="5">
        <f>SUM(E10:E16)</f>
        <v>645310</v>
      </c>
      <c r="F17" s="61">
        <f t="shared" ref="F17:G17" si="0">SUM(F10:F16)</f>
        <v>449310</v>
      </c>
      <c r="G17" s="61">
        <f t="shared" si="0"/>
        <v>499310</v>
      </c>
    </row>
    <row r="18" spans="1:11" ht="12.75" customHeight="1" x14ac:dyDescent="0.2">
      <c r="A18" s="714" t="s">
        <v>3</v>
      </c>
      <c r="B18" s="714"/>
      <c r="C18" s="714"/>
      <c r="D18" s="714"/>
      <c r="E18" s="5">
        <f>E17/1000</f>
        <v>645.30999999999995</v>
      </c>
      <c r="F18" s="5">
        <f>F17/1000</f>
        <v>449.31</v>
      </c>
      <c r="G18" s="5">
        <f>G17/1000</f>
        <v>499.31</v>
      </c>
    </row>
    <row r="19" spans="1:11" x14ac:dyDescent="0.2">
      <c r="A19" s="783"/>
      <c r="B19" s="783"/>
    </row>
    <row r="20" spans="1:11" ht="15.75" x14ac:dyDescent="0.25">
      <c r="A20" s="3" t="s">
        <v>4</v>
      </c>
      <c r="B20" s="3"/>
      <c r="C20" s="27"/>
      <c r="D20" s="27"/>
      <c r="E20" s="3"/>
      <c r="F20" s="709" t="s">
        <v>436</v>
      </c>
      <c r="G20" s="709"/>
    </row>
    <row r="21" spans="1:11" ht="15.75" customHeight="1" x14ac:dyDescent="0.25">
      <c r="A21" s="3"/>
      <c r="B21" s="3"/>
      <c r="C21" s="708" t="s">
        <v>5</v>
      </c>
      <c r="D21" s="708"/>
      <c r="E21" s="3"/>
      <c r="F21" s="708" t="s">
        <v>6</v>
      </c>
      <c r="G21" s="708"/>
    </row>
    <row r="22" spans="1:11" ht="15.75" x14ac:dyDescent="0.25">
      <c r="A22" s="3"/>
      <c r="B22" s="3"/>
      <c r="C22" s="3"/>
      <c r="D22" s="3"/>
      <c r="E22" s="3"/>
      <c r="F22" s="3"/>
      <c r="G22" s="3"/>
    </row>
    <row r="23" spans="1:11" ht="15.75" x14ac:dyDescent="0.25">
      <c r="A23" s="3" t="s">
        <v>7</v>
      </c>
      <c r="B23" s="3"/>
      <c r="C23" s="27"/>
      <c r="D23" s="27"/>
      <c r="E23" s="3"/>
      <c r="F23" s="709" t="s">
        <v>437</v>
      </c>
      <c r="G23" s="709"/>
    </row>
    <row r="24" spans="1:11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K24" t="s">
        <v>22</v>
      </c>
    </row>
  </sheetData>
  <sheetProtection selectLockedCells="1" selectUnlockedCells="1"/>
  <mergeCells count="26">
    <mergeCell ref="F23:G23"/>
    <mergeCell ref="C24:D24"/>
    <mergeCell ref="F24:G24"/>
    <mergeCell ref="A17:D17"/>
    <mergeCell ref="A18:D18"/>
    <mergeCell ref="A19:B19"/>
    <mergeCell ref="F20:G20"/>
    <mergeCell ref="C21:D21"/>
    <mergeCell ref="F21:G21"/>
    <mergeCell ref="A14:D14"/>
    <mergeCell ref="A15:D15"/>
    <mergeCell ref="A16:D16"/>
    <mergeCell ref="A13:D13"/>
    <mergeCell ref="A8:D9"/>
    <mergeCell ref="A10:D10"/>
    <mergeCell ref="A11:D11"/>
    <mergeCell ref="A12:D12"/>
    <mergeCell ref="E8:E9"/>
    <mergeCell ref="A2:G2"/>
    <mergeCell ref="A3:G3"/>
    <mergeCell ref="A4:G4"/>
    <mergeCell ref="A5:G5"/>
    <mergeCell ref="A6:G6"/>
    <mergeCell ref="A7:F7"/>
    <mergeCell ref="F8:F9"/>
    <mergeCell ref="G8:G9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23"/>
  <sheetViews>
    <sheetView zoomScaleSheetLayoutView="66" workbookViewId="0">
      <selection activeCell="G11" sqref="G11"/>
    </sheetView>
  </sheetViews>
  <sheetFormatPr defaultRowHeight="12.75" x14ac:dyDescent="0.2"/>
  <cols>
    <col min="1" max="1" width="17.5703125" customWidth="1"/>
    <col min="3" max="3" width="12.28515625" customWidth="1"/>
    <col min="4" max="4" width="6.28515625" customWidth="1"/>
    <col min="5" max="5" width="15.5703125" customWidth="1"/>
    <col min="6" max="7" width="15.28515625" customWidth="1"/>
  </cols>
  <sheetData>
    <row r="1" spans="1:7" ht="15" x14ac:dyDescent="0.2">
      <c r="A1" s="14"/>
      <c r="B1" s="14"/>
      <c r="C1" s="14"/>
      <c r="D1" s="14"/>
      <c r="E1" s="14"/>
      <c r="F1" s="14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37.5" customHeight="1" x14ac:dyDescent="0.2">
      <c r="A3" s="726" t="s">
        <v>365</v>
      </c>
      <c r="B3" s="726"/>
      <c r="C3" s="726"/>
      <c r="D3" s="726"/>
      <c r="E3" s="726"/>
      <c r="F3" s="726"/>
      <c r="G3" s="726"/>
    </row>
    <row r="4" spans="1:7" ht="33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  <c r="G7" s="14"/>
    </row>
    <row r="8" spans="1:7" ht="15.75" hidden="1" x14ac:dyDescent="0.25">
      <c r="A8" s="3"/>
      <c r="B8" s="3"/>
      <c r="C8" s="3"/>
      <c r="D8" s="3"/>
      <c r="E8" s="3"/>
      <c r="F8" s="3"/>
      <c r="G8" s="14"/>
    </row>
    <row r="9" spans="1:7" ht="15.75" hidden="1" x14ac:dyDescent="0.25">
      <c r="A9" s="3"/>
      <c r="B9" s="3"/>
      <c r="C9" s="3"/>
      <c r="D9" s="3"/>
      <c r="E9" s="3"/>
      <c r="F9" s="3"/>
      <c r="G9" s="14"/>
    </row>
    <row r="10" spans="1:7" ht="15.75" hidden="1" x14ac:dyDescent="0.25">
      <c r="A10" s="3"/>
      <c r="B10" s="3"/>
      <c r="C10" s="3"/>
      <c r="D10" s="3"/>
      <c r="E10" s="3"/>
      <c r="F10" s="3"/>
      <c r="G10" s="14"/>
    </row>
    <row r="11" spans="1:7" ht="35.25" customHeight="1" x14ac:dyDescent="0.2">
      <c r="A11" s="773" t="s">
        <v>25</v>
      </c>
      <c r="B11" s="773"/>
      <c r="C11" s="773"/>
      <c r="D11" s="767"/>
      <c r="E11" s="72" t="s">
        <v>320</v>
      </c>
      <c r="F11" s="72" t="s">
        <v>986</v>
      </c>
      <c r="G11" s="72" t="s">
        <v>987</v>
      </c>
    </row>
    <row r="12" spans="1:7" ht="20.25" customHeight="1" x14ac:dyDescent="0.2">
      <c r="A12" s="958" t="s">
        <v>736</v>
      </c>
      <c r="B12" s="958"/>
      <c r="C12" s="958"/>
      <c r="D12" s="959"/>
      <c r="E12" s="294">
        <v>4842</v>
      </c>
      <c r="F12" s="294">
        <v>4842</v>
      </c>
      <c r="G12" s="294">
        <v>4842</v>
      </c>
    </row>
    <row r="13" spans="1:7" ht="61.5" customHeight="1" x14ac:dyDescent="0.2">
      <c r="A13" s="946" t="s">
        <v>737</v>
      </c>
      <c r="B13" s="946"/>
      <c r="C13" s="946"/>
      <c r="D13" s="946"/>
      <c r="E13" s="110">
        <v>18000</v>
      </c>
      <c r="F13" s="110">
        <v>18000</v>
      </c>
      <c r="G13" s="110">
        <v>18000</v>
      </c>
    </row>
    <row r="14" spans="1:7" ht="27" customHeight="1" x14ac:dyDescent="0.2">
      <c r="A14" s="957" t="s">
        <v>2</v>
      </c>
      <c r="B14" s="957"/>
      <c r="C14" s="957"/>
      <c r="D14" s="957"/>
      <c r="E14" s="5">
        <f>SUM(E12:E13)</f>
        <v>22842</v>
      </c>
      <c r="F14" s="61">
        <f t="shared" ref="F14:G14" si="0">SUM(F12:F13)</f>
        <v>22842</v>
      </c>
      <c r="G14" s="61">
        <f t="shared" si="0"/>
        <v>22842</v>
      </c>
    </row>
    <row r="15" spans="1:7" ht="28.5" customHeight="1" x14ac:dyDescent="0.2">
      <c r="A15" s="957" t="s">
        <v>24</v>
      </c>
      <c r="B15" s="957"/>
      <c r="C15" s="957"/>
      <c r="D15" s="957"/>
      <c r="E15" s="5">
        <f>E14/1000</f>
        <v>22.841999999999999</v>
      </c>
      <c r="F15" s="5">
        <f>F14/1000</f>
        <v>22.841999999999999</v>
      </c>
      <c r="G15" s="5">
        <f>G14/1000</f>
        <v>22.841999999999999</v>
      </c>
    </row>
    <row r="16" spans="1:7" ht="15" x14ac:dyDescent="0.2">
      <c r="A16" s="14"/>
      <c r="B16" s="14"/>
      <c r="C16" s="14"/>
      <c r="D16" s="14"/>
      <c r="E16" s="14"/>
      <c r="F16" s="14"/>
      <c r="G16" s="14"/>
    </row>
    <row r="17" spans="1:8" ht="15" x14ac:dyDescent="0.2">
      <c r="A17" s="14"/>
      <c r="B17" s="14"/>
      <c r="C17" s="14"/>
      <c r="D17" s="14"/>
      <c r="E17" s="14"/>
      <c r="F17" s="14"/>
      <c r="G17" s="14"/>
    </row>
    <row r="18" spans="1:8" ht="15" x14ac:dyDescent="0.2">
      <c r="A18" s="14"/>
      <c r="B18" s="14"/>
      <c r="C18" s="14"/>
      <c r="D18" s="14"/>
      <c r="E18" s="14"/>
      <c r="F18" s="14"/>
      <c r="G18" s="14"/>
    </row>
    <row r="19" spans="1:8" ht="15.75" x14ac:dyDescent="0.25">
      <c r="A19" s="3" t="s">
        <v>4</v>
      </c>
      <c r="B19" s="27"/>
      <c r="C19" s="27"/>
      <c r="D19" s="9"/>
      <c r="E19" s="709" t="s">
        <v>436</v>
      </c>
      <c r="F19" s="709"/>
      <c r="G19" s="709"/>
      <c r="H19" s="9"/>
    </row>
    <row r="20" spans="1:8" ht="15.75" x14ac:dyDescent="0.25">
      <c r="A20" s="3"/>
      <c r="B20" s="708" t="s">
        <v>5</v>
      </c>
      <c r="C20" s="708"/>
      <c r="D20" s="38"/>
      <c r="E20" s="708" t="s">
        <v>6</v>
      </c>
      <c r="F20" s="708"/>
      <c r="G20" s="708"/>
      <c r="H20" s="9"/>
    </row>
    <row r="21" spans="1:8" ht="15.75" x14ac:dyDescent="0.25">
      <c r="A21" s="3"/>
      <c r="B21" s="3"/>
      <c r="C21" s="3"/>
      <c r="D21" s="9"/>
      <c r="E21" s="3"/>
      <c r="F21" s="3"/>
      <c r="G21" s="3"/>
      <c r="H21" s="9"/>
    </row>
    <row r="22" spans="1:8" ht="15.75" x14ac:dyDescent="0.25">
      <c r="A22" s="3" t="s">
        <v>7</v>
      </c>
      <c r="B22" s="27"/>
      <c r="C22" s="27"/>
      <c r="D22" s="9"/>
      <c r="E22" s="709" t="s">
        <v>437</v>
      </c>
      <c r="F22" s="709"/>
      <c r="G22" s="709"/>
      <c r="H22" s="9"/>
    </row>
    <row r="23" spans="1:8" ht="15.75" x14ac:dyDescent="0.25">
      <c r="A23" s="9"/>
      <c r="B23" s="708" t="s">
        <v>5</v>
      </c>
      <c r="C23" s="708"/>
      <c r="D23" s="38"/>
      <c r="E23" s="727" t="s">
        <v>6</v>
      </c>
      <c r="F23" s="727"/>
      <c r="G23" s="727"/>
      <c r="H23" s="9"/>
    </row>
  </sheetData>
  <sheetProtection selectLockedCells="1" selectUnlockedCells="1"/>
  <mergeCells count="17">
    <mergeCell ref="A2:G2"/>
    <mergeCell ref="A3:G3"/>
    <mergeCell ref="A4:G4"/>
    <mergeCell ref="A5:G5"/>
    <mergeCell ref="A6:G6"/>
    <mergeCell ref="A7:F7"/>
    <mergeCell ref="A11:D11"/>
    <mergeCell ref="A12:D12"/>
    <mergeCell ref="A13:D13"/>
    <mergeCell ref="E22:G22"/>
    <mergeCell ref="B23:C23"/>
    <mergeCell ref="E23:G23"/>
    <mergeCell ref="A14:D14"/>
    <mergeCell ref="A15:D15"/>
    <mergeCell ref="E19:G19"/>
    <mergeCell ref="B20:C20"/>
    <mergeCell ref="E20:G20"/>
  </mergeCells>
  <pageMargins left="0.90972222222222221" right="0.1965277777777777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22"/>
  <sheetViews>
    <sheetView view="pageBreakPreview" zoomScale="66" zoomScaleSheetLayoutView="66" workbookViewId="0">
      <selection activeCell="N43" sqref="N43"/>
    </sheetView>
  </sheetViews>
  <sheetFormatPr defaultRowHeight="12.75" x14ac:dyDescent="0.2"/>
  <cols>
    <col min="1" max="1" width="18.28515625" customWidth="1"/>
    <col min="4" max="4" width="9.42578125" customWidth="1"/>
    <col min="5" max="5" width="16" customWidth="1"/>
    <col min="6" max="6" width="16.7109375" customWidth="1"/>
    <col min="7" max="7" width="16.28515625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35.25" customHeight="1" x14ac:dyDescent="0.2">
      <c r="A3" s="726" t="s">
        <v>366</v>
      </c>
      <c r="B3" s="726"/>
      <c r="C3" s="726"/>
      <c r="D3" s="726"/>
      <c r="E3" s="726"/>
      <c r="F3" s="726"/>
      <c r="G3" s="726"/>
    </row>
    <row r="4" spans="1:7" ht="46.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854" t="s">
        <v>1</v>
      </c>
      <c r="B5" s="854"/>
      <c r="C5" s="854"/>
      <c r="D5" s="854"/>
      <c r="E5" s="854"/>
      <c r="F5" s="854"/>
      <c r="G5" s="854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x14ac:dyDescent="0.2">
      <c r="A8" s="1"/>
      <c r="B8" s="1"/>
      <c r="C8" s="1"/>
      <c r="D8" s="1"/>
      <c r="E8" s="1"/>
      <c r="F8" s="1"/>
    </row>
    <row r="9" spans="1:7" ht="34.5" customHeight="1" x14ac:dyDescent="0.2">
      <c r="A9" s="858" t="s">
        <v>25</v>
      </c>
      <c r="B9" s="858"/>
      <c r="C9" s="858"/>
      <c r="D9" s="858"/>
      <c r="E9" s="41" t="s">
        <v>318</v>
      </c>
      <c r="F9" s="41" t="s">
        <v>319</v>
      </c>
      <c r="G9" s="41" t="s">
        <v>320</v>
      </c>
    </row>
    <row r="10" spans="1:7" ht="30" customHeight="1" x14ac:dyDescent="0.2">
      <c r="A10" s="853" t="s">
        <v>26</v>
      </c>
      <c r="B10" s="853"/>
      <c r="C10" s="853"/>
      <c r="D10" s="853"/>
      <c r="E10" s="30">
        <v>0</v>
      </c>
      <c r="F10" s="30"/>
      <c r="G10" s="30"/>
    </row>
    <row r="11" spans="1:7" ht="30" customHeight="1" x14ac:dyDescent="0.2">
      <c r="A11" s="853" t="s">
        <v>27</v>
      </c>
      <c r="B11" s="853"/>
      <c r="C11" s="853"/>
      <c r="D11" s="853"/>
      <c r="E11" s="30"/>
      <c r="F11" s="30"/>
      <c r="G11" s="30"/>
    </row>
    <row r="12" spans="1:7" ht="30" customHeight="1" x14ac:dyDescent="0.2">
      <c r="A12" s="853" t="s">
        <v>29</v>
      </c>
      <c r="B12" s="853"/>
      <c r="C12" s="853"/>
      <c r="D12" s="853"/>
      <c r="E12" s="30"/>
      <c r="F12" s="30"/>
      <c r="G12" s="30"/>
    </row>
    <row r="13" spans="1:7" ht="30" customHeight="1" x14ac:dyDescent="0.2">
      <c r="A13" s="714" t="s">
        <v>2</v>
      </c>
      <c r="B13" s="714"/>
      <c r="C13" s="714"/>
      <c r="D13" s="714"/>
      <c r="E13" s="5">
        <f>E10+E11+E12</f>
        <v>0</v>
      </c>
      <c r="F13" s="5">
        <f>F11*F12</f>
        <v>0</v>
      </c>
      <c r="G13" s="5">
        <f>G11*G12</f>
        <v>0</v>
      </c>
    </row>
    <row r="14" spans="1:7" ht="30" customHeight="1" x14ac:dyDescent="0.2">
      <c r="A14" s="714" t="s">
        <v>24</v>
      </c>
      <c r="B14" s="714"/>
      <c r="C14" s="714"/>
      <c r="D14" s="714"/>
      <c r="E14" s="5">
        <f>E13/1000</f>
        <v>0</v>
      </c>
      <c r="F14" s="5">
        <f>F13/1000</f>
        <v>0</v>
      </c>
      <c r="G14" s="5">
        <f>G13/1000</f>
        <v>0</v>
      </c>
    </row>
    <row r="18" spans="1:8" ht="15.75" x14ac:dyDescent="0.25">
      <c r="A18" s="3" t="s">
        <v>4</v>
      </c>
      <c r="B18" s="11"/>
      <c r="C18" s="11"/>
      <c r="D18" s="12"/>
      <c r="E18" s="960"/>
      <c r="F18" s="960"/>
      <c r="G18" s="960"/>
      <c r="H18" s="9"/>
    </row>
    <row r="19" spans="1:8" ht="15.75" x14ac:dyDescent="0.25">
      <c r="A19" s="3"/>
      <c r="B19" s="961" t="s">
        <v>5</v>
      </c>
      <c r="C19" s="961"/>
      <c r="D19" s="25"/>
      <c r="E19" s="961" t="s">
        <v>6</v>
      </c>
      <c r="F19" s="961"/>
      <c r="G19" s="961"/>
      <c r="H19" s="9"/>
    </row>
    <row r="20" spans="1:8" ht="15.75" x14ac:dyDescent="0.25">
      <c r="A20" s="3"/>
      <c r="B20" s="1"/>
      <c r="C20" s="1"/>
      <c r="D20" s="12"/>
      <c r="E20" s="1"/>
      <c r="F20" s="1"/>
      <c r="G20" s="1"/>
      <c r="H20" s="9"/>
    </row>
    <row r="21" spans="1:8" ht="15.75" x14ac:dyDescent="0.25">
      <c r="A21" s="3" t="s">
        <v>7</v>
      </c>
      <c r="B21" s="11"/>
      <c r="C21" s="11"/>
      <c r="D21" s="12"/>
      <c r="E21" s="960"/>
      <c r="F21" s="960"/>
      <c r="G21" s="960"/>
      <c r="H21" s="9"/>
    </row>
    <row r="22" spans="1:8" ht="15.75" x14ac:dyDescent="0.25">
      <c r="A22" s="9"/>
      <c r="B22" s="961" t="s">
        <v>5</v>
      </c>
      <c r="C22" s="961"/>
      <c r="D22" s="25"/>
      <c r="E22" s="844" t="s">
        <v>6</v>
      </c>
      <c r="F22" s="844"/>
      <c r="G22" s="844"/>
      <c r="H22" s="9"/>
    </row>
  </sheetData>
  <sheetProtection selectLockedCells="1" selectUnlockedCells="1"/>
  <mergeCells count="18">
    <mergeCell ref="A2:G2"/>
    <mergeCell ref="A3:G3"/>
    <mergeCell ref="A4:G4"/>
    <mergeCell ref="A5:G5"/>
    <mergeCell ref="A6:G6"/>
    <mergeCell ref="A7:F7"/>
    <mergeCell ref="A9:D9"/>
    <mergeCell ref="A10:D10"/>
    <mergeCell ref="A11:D11"/>
    <mergeCell ref="A12:D12"/>
    <mergeCell ref="E21:G21"/>
    <mergeCell ref="B22:C22"/>
    <mergeCell ref="E22:G22"/>
    <mergeCell ref="A13:D13"/>
    <mergeCell ref="A14:D14"/>
    <mergeCell ref="E18:G18"/>
    <mergeCell ref="B19:C19"/>
    <mergeCell ref="E19:G19"/>
  </mergeCells>
  <pageMargins left="0.94027777777777777" right="0.19652777777777777" top="0.98402777777777772" bottom="0.98402777777777772" header="0.51180555555555551" footer="0.51180555555555551"/>
  <pageSetup paperSize="9" scale="97" firstPageNumber="0" orientation="portrait" horizontalDpi="300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IO30"/>
  <sheetViews>
    <sheetView topLeftCell="A5" workbookViewId="0">
      <selection sqref="A1:M28"/>
    </sheetView>
  </sheetViews>
  <sheetFormatPr defaultRowHeight="12.75" x14ac:dyDescent="0.2"/>
  <cols>
    <col min="1" max="1" width="4.28515625" style="57" customWidth="1"/>
    <col min="2" max="2" width="22.42578125" style="66" customWidth="1"/>
    <col min="3" max="3" width="12" style="66" customWidth="1"/>
    <col min="4" max="5" width="9.140625" style="66"/>
    <col min="6" max="6" width="6" style="66" customWidth="1"/>
    <col min="7" max="7" width="11" style="66" customWidth="1"/>
    <col min="8" max="8" width="9.140625" style="66"/>
    <col min="9" max="9" width="8.5703125" style="66" customWidth="1"/>
    <col min="10" max="10" width="13.5703125" style="66" customWidth="1"/>
    <col min="11" max="11" width="8" style="66" customWidth="1"/>
    <col min="12" max="12" width="5.5703125" style="66" customWidth="1"/>
    <col min="13" max="13" width="11.42578125" style="66" customWidth="1"/>
    <col min="14" max="16384" width="9.140625" style="57"/>
  </cols>
  <sheetData>
    <row r="2" spans="1:13" ht="18.75" x14ac:dyDescent="0.3">
      <c r="C2" s="295" t="s">
        <v>738</v>
      </c>
    </row>
    <row r="3" spans="1:13" ht="0.75" customHeight="1" x14ac:dyDescent="0.2"/>
    <row r="4" spans="1:13" ht="15.75" x14ac:dyDescent="0.25">
      <c r="A4" s="907" t="s">
        <v>0</v>
      </c>
      <c r="B4" s="907"/>
      <c r="C4" s="907"/>
      <c r="D4" s="907"/>
      <c r="E4" s="907"/>
      <c r="F4" s="907"/>
      <c r="G4" s="907"/>
      <c r="H4" s="907"/>
      <c r="I4" s="907"/>
      <c r="J4" s="907"/>
      <c r="K4" s="907"/>
      <c r="L4" s="907"/>
      <c r="M4" s="907"/>
    </row>
    <row r="5" spans="1:13" ht="15.75" customHeight="1" x14ac:dyDescent="0.25">
      <c r="A5" s="908" t="s">
        <v>739</v>
      </c>
      <c r="B5" s="908"/>
      <c r="C5" s="908"/>
      <c r="D5" s="908"/>
      <c r="E5" s="908"/>
      <c r="F5" s="908"/>
      <c r="G5" s="908"/>
      <c r="H5" s="908"/>
      <c r="I5" s="908"/>
      <c r="J5" s="908"/>
      <c r="K5" s="908"/>
      <c r="L5" s="908"/>
      <c r="M5" s="908"/>
    </row>
    <row r="6" spans="1:13" ht="33" customHeight="1" x14ac:dyDescent="0.25">
      <c r="A6" s="913" t="str">
        <f>'[2]225'!A4:G4</f>
        <v>государственное бюджетное учреждение социального обслуживания "Новоалександровский комплексный центр социального обслуживания населения"</v>
      </c>
      <c r="B6" s="913"/>
      <c r="C6" s="913"/>
      <c r="D6" s="913"/>
      <c r="E6" s="913"/>
      <c r="F6" s="913"/>
      <c r="G6" s="913"/>
      <c r="H6" s="913"/>
      <c r="I6" s="913"/>
      <c r="J6" s="913"/>
      <c r="K6" s="913"/>
      <c r="L6" s="913"/>
      <c r="M6" s="913"/>
    </row>
    <row r="7" spans="1:13" ht="17.25" customHeight="1" x14ac:dyDescent="0.2">
      <c r="A7" s="963" t="s">
        <v>1</v>
      </c>
      <c r="B7" s="963"/>
      <c r="C7" s="963"/>
      <c r="D7" s="963"/>
      <c r="E7" s="963"/>
      <c r="F7" s="963"/>
      <c r="G7" s="963"/>
      <c r="H7" s="963"/>
      <c r="I7" s="963"/>
      <c r="J7" s="963"/>
      <c r="K7" s="963"/>
      <c r="L7" s="963"/>
      <c r="M7" s="963"/>
    </row>
    <row r="8" spans="1:13" ht="15.75" hidden="1" x14ac:dyDescent="0.25"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278"/>
    </row>
    <row r="9" spans="1:13" ht="12.75" customHeight="1" x14ac:dyDescent="0.2">
      <c r="A9" s="964" t="s">
        <v>427</v>
      </c>
      <c r="B9" s="965" t="s">
        <v>25</v>
      </c>
      <c r="C9" s="964" t="s">
        <v>485</v>
      </c>
      <c r="D9" s="964" t="s">
        <v>486</v>
      </c>
      <c r="E9" s="964" t="s">
        <v>979</v>
      </c>
      <c r="F9" s="964"/>
      <c r="G9" s="964"/>
      <c r="H9" s="964" t="s">
        <v>958</v>
      </c>
      <c r="I9" s="964"/>
      <c r="J9" s="964"/>
      <c r="K9" s="964" t="s">
        <v>980</v>
      </c>
      <c r="L9" s="964"/>
      <c r="M9" s="964"/>
    </row>
    <row r="10" spans="1:13" x14ac:dyDescent="0.2">
      <c r="A10" s="964"/>
      <c r="B10" s="965"/>
      <c r="C10" s="964"/>
      <c r="D10" s="964"/>
      <c r="E10" s="95" t="s">
        <v>12</v>
      </c>
      <c r="F10" s="95" t="s">
        <v>13</v>
      </c>
      <c r="G10" s="95" t="s">
        <v>487</v>
      </c>
      <c r="H10" s="95" t="s">
        <v>12</v>
      </c>
      <c r="I10" s="95" t="s">
        <v>13</v>
      </c>
      <c r="J10" s="95" t="s">
        <v>487</v>
      </c>
      <c r="K10" s="95" t="s">
        <v>12</v>
      </c>
      <c r="L10" s="95" t="s">
        <v>13</v>
      </c>
      <c r="M10" s="95" t="s">
        <v>487</v>
      </c>
    </row>
    <row r="11" spans="1:13" x14ac:dyDescent="0.2">
      <c r="A11" s="96">
        <v>1</v>
      </c>
      <c r="B11" s="96">
        <v>2</v>
      </c>
      <c r="C11" s="296">
        <v>3</v>
      </c>
      <c r="D11" s="296">
        <v>4</v>
      </c>
      <c r="E11" s="296">
        <v>5</v>
      </c>
      <c r="F11" s="297">
        <v>6</v>
      </c>
      <c r="G11" s="296">
        <v>7</v>
      </c>
      <c r="H11" s="296">
        <v>5</v>
      </c>
      <c r="I11" s="297">
        <v>6</v>
      </c>
      <c r="J11" s="296">
        <v>7</v>
      </c>
      <c r="K11" s="296">
        <v>5</v>
      </c>
      <c r="L11" s="297">
        <v>6</v>
      </c>
      <c r="M11" s="296">
        <v>7</v>
      </c>
    </row>
    <row r="12" spans="1:13" ht="28.5" customHeight="1" x14ac:dyDescent="0.2">
      <c r="A12" s="962">
        <v>1</v>
      </c>
      <c r="B12" s="298" t="s">
        <v>740</v>
      </c>
      <c r="C12" s="299">
        <v>15.4</v>
      </c>
      <c r="D12" s="108" t="s">
        <v>21</v>
      </c>
      <c r="E12" s="108" t="s">
        <v>21</v>
      </c>
      <c r="F12" s="300" t="s">
        <v>21</v>
      </c>
      <c r="G12" s="109" t="s">
        <v>21</v>
      </c>
      <c r="H12" s="108" t="s">
        <v>21</v>
      </c>
      <c r="I12" s="300" t="s">
        <v>21</v>
      </c>
      <c r="J12" s="109" t="s">
        <v>21</v>
      </c>
      <c r="K12" s="108" t="s">
        <v>21</v>
      </c>
      <c r="L12" s="300" t="s">
        <v>21</v>
      </c>
      <c r="M12" s="109" t="s">
        <v>21</v>
      </c>
    </row>
    <row r="13" spans="1:13" ht="26.25" customHeight="1" x14ac:dyDescent="0.2">
      <c r="A13" s="962"/>
      <c r="B13" s="298" t="s">
        <v>498</v>
      </c>
      <c r="C13" s="299">
        <v>0.8</v>
      </c>
      <c r="D13" s="108"/>
      <c r="E13" s="108"/>
      <c r="F13" s="300"/>
      <c r="G13" s="109"/>
      <c r="H13" s="108"/>
      <c r="I13" s="300"/>
      <c r="J13" s="109"/>
      <c r="K13" s="108"/>
      <c r="L13" s="300"/>
      <c r="M13" s="109"/>
    </row>
    <row r="14" spans="1:13" ht="33" customHeight="1" x14ac:dyDescent="0.2">
      <c r="A14" s="962"/>
      <c r="B14" s="301" t="s">
        <v>506</v>
      </c>
      <c r="C14" s="299">
        <v>1.5</v>
      </c>
      <c r="D14" s="108" t="s">
        <v>21</v>
      </c>
      <c r="E14" s="108" t="s">
        <v>21</v>
      </c>
      <c r="F14" s="300" t="s">
        <v>21</v>
      </c>
      <c r="G14" s="109" t="s">
        <v>21</v>
      </c>
      <c r="H14" s="108" t="s">
        <v>21</v>
      </c>
      <c r="I14" s="300" t="s">
        <v>21</v>
      </c>
      <c r="J14" s="109" t="s">
        <v>21</v>
      </c>
      <c r="K14" s="108" t="s">
        <v>21</v>
      </c>
      <c r="L14" s="300" t="s">
        <v>21</v>
      </c>
      <c r="M14" s="109" t="s">
        <v>21</v>
      </c>
    </row>
    <row r="15" spans="1:13" ht="24.75" customHeight="1" x14ac:dyDescent="0.2">
      <c r="A15" s="962"/>
      <c r="B15" s="298" t="s">
        <v>491</v>
      </c>
      <c r="C15" s="299">
        <f>C12+C13+C14</f>
        <v>17.7</v>
      </c>
      <c r="D15" s="108">
        <v>9883</v>
      </c>
      <c r="E15" s="108">
        <v>1749.2</v>
      </c>
      <c r="F15" s="300">
        <v>49</v>
      </c>
      <c r="G15" s="109">
        <f>E15*F15</f>
        <v>85710.8</v>
      </c>
      <c r="H15" s="108">
        <v>1749.2</v>
      </c>
      <c r="I15" s="300">
        <v>49</v>
      </c>
      <c r="J15" s="109">
        <f>H15*I15</f>
        <v>85710.8</v>
      </c>
      <c r="K15" s="108">
        <v>1749.2</v>
      </c>
      <c r="L15" s="300">
        <v>49</v>
      </c>
      <c r="M15" s="109">
        <f>K15*L15</f>
        <v>85710.8</v>
      </c>
    </row>
    <row r="16" spans="1:13" ht="34.5" customHeight="1" x14ac:dyDescent="0.2">
      <c r="A16" s="962"/>
      <c r="B16" s="298" t="s">
        <v>492</v>
      </c>
      <c r="C16" s="299">
        <v>0.8</v>
      </c>
      <c r="D16" s="108" t="s">
        <v>21</v>
      </c>
      <c r="E16" s="124" t="s">
        <v>21</v>
      </c>
      <c r="F16" s="302" t="s">
        <v>21</v>
      </c>
      <c r="G16" s="124" t="s">
        <v>21</v>
      </c>
      <c r="H16" s="124" t="s">
        <v>21</v>
      </c>
      <c r="I16" s="302" t="s">
        <v>21</v>
      </c>
      <c r="J16" s="124" t="s">
        <v>21</v>
      </c>
      <c r="K16" s="124" t="s">
        <v>21</v>
      </c>
      <c r="L16" s="302" t="s">
        <v>21</v>
      </c>
      <c r="M16" s="124" t="s">
        <v>21</v>
      </c>
    </row>
    <row r="17" spans="1:249" ht="26.25" customHeight="1" x14ac:dyDescent="0.2">
      <c r="A17" s="962"/>
      <c r="B17" s="298" t="s">
        <v>504</v>
      </c>
      <c r="C17" s="299">
        <f>C12+C13+C14+C16</f>
        <v>18.5</v>
      </c>
      <c r="D17" s="108">
        <v>7028</v>
      </c>
      <c r="E17" s="108">
        <v>1300</v>
      </c>
      <c r="F17" s="300">
        <v>49</v>
      </c>
      <c r="G17" s="109">
        <f>E17*F17</f>
        <v>63700</v>
      </c>
      <c r="H17" s="108">
        <v>1300</v>
      </c>
      <c r="I17" s="300">
        <v>49</v>
      </c>
      <c r="J17" s="109">
        <f>H17*I17</f>
        <v>63700</v>
      </c>
      <c r="K17" s="108">
        <v>1300</v>
      </c>
      <c r="L17" s="300">
        <v>49</v>
      </c>
      <c r="M17" s="109">
        <f>K17*L17</f>
        <v>63700</v>
      </c>
    </row>
    <row r="18" spans="1:249" ht="14.25" x14ac:dyDescent="0.2">
      <c r="A18" s="962"/>
      <c r="B18" s="160" t="s">
        <v>494</v>
      </c>
      <c r="C18" s="303" t="s">
        <v>21</v>
      </c>
      <c r="D18" s="145">
        <f>D15+D17</f>
        <v>16911</v>
      </c>
      <c r="E18" s="145" t="s">
        <v>21</v>
      </c>
      <c r="F18" s="304" t="s">
        <v>21</v>
      </c>
      <c r="G18" s="143">
        <f>G15+G17</f>
        <v>149410.79999999999</v>
      </c>
      <c r="H18" s="145" t="s">
        <v>21</v>
      </c>
      <c r="I18" s="304" t="s">
        <v>21</v>
      </c>
      <c r="J18" s="143">
        <f>J15+J17</f>
        <v>149410.79999999999</v>
      </c>
      <c r="K18" s="145" t="s">
        <v>21</v>
      </c>
      <c r="L18" s="304" t="s">
        <v>21</v>
      </c>
      <c r="M18" s="143">
        <f>M15+M17</f>
        <v>149410.79999999999</v>
      </c>
    </row>
    <row r="19" spans="1:249" s="53" customFormat="1" ht="24" customHeight="1" x14ac:dyDescent="0.25">
      <c r="A19" s="305"/>
      <c r="B19" s="160" t="s">
        <v>512</v>
      </c>
      <c r="C19" s="306"/>
      <c r="D19" s="307"/>
      <c r="E19" s="306"/>
      <c r="F19" s="308"/>
      <c r="G19" s="167">
        <f>G18*10/100</f>
        <v>14941.08</v>
      </c>
      <c r="H19" s="306"/>
      <c r="I19" s="308"/>
      <c r="J19" s="167">
        <f>J18*10/100</f>
        <v>14941.08</v>
      </c>
      <c r="K19" s="306"/>
      <c r="L19" s="308"/>
      <c r="M19" s="167">
        <f>M18*10/100</f>
        <v>14941.08</v>
      </c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298"/>
      <c r="AS19" s="306"/>
      <c r="AT19" s="307"/>
      <c r="AU19" s="307"/>
      <c r="AV19" s="167"/>
      <c r="AW19" s="167"/>
      <c r="AX19" s="167"/>
      <c r="AY19" s="298"/>
      <c r="AZ19" s="306"/>
      <c r="BA19" s="307"/>
      <c r="BB19" s="307"/>
      <c r="BC19" s="167"/>
      <c r="BD19" s="167"/>
      <c r="BE19" s="167"/>
      <c r="BF19" s="298"/>
      <c r="BG19" s="306"/>
      <c r="BH19" s="307"/>
      <c r="BI19" s="307"/>
      <c r="BJ19" s="167"/>
      <c r="BK19" s="167"/>
      <c r="BL19" s="167"/>
      <c r="BM19" s="298"/>
      <c r="BN19" s="306"/>
      <c r="BO19" s="307"/>
      <c r="BP19" s="307"/>
      <c r="BQ19" s="167"/>
      <c r="BR19" s="167"/>
      <c r="BS19" s="167"/>
      <c r="BT19" s="298"/>
      <c r="BU19" s="306"/>
      <c r="BV19" s="307"/>
      <c r="BW19" s="307"/>
      <c r="BX19" s="167"/>
      <c r="BY19" s="167"/>
      <c r="BZ19" s="167"/>
      <c r="CA19" s="298"/>
      <c r="CB19" s="306"/>
      <c r="CC19" s="307"/>
      <c r="CD19" s="307"/>
      <c r="CE19" s="167"/>
      <c r="CF19" s="167"/>
      <c r="CG19" s="167"/>
      <c r="CH19" s="298"/>
      <c r="CI19" s="306"/>
      <c r="CJ19" s="307"/>
      <c r="CK19" s="307"/>
      <c r="CL19" s="167"/>
      <c r="CM19" s="167"/>
      <c r="CN19" s="167"/>
      <c r="CO19" s="298"/>
      <c r="CP19" s="306"/>
      <c r="CQ19" s="307"/>
      <c r="CR19" s="307"/>
      <c r="CS19" s="167"/>
      <c r="CT19" s="167"/>
      <c r="CU19" s="167"/>
      <c r="CV19" s="298"/>
      <c r="CW19" s="306"/>
      <c r="CX19" s="307"/>
      <c r="CY19" s="307"/>
      <c r="CZ19" s="167"/>
      <c r="DA19" s="167"/>
      <c r="DB19" s="167"/>
      <c r="DC19" s="298"/>
      <c r="DD19" s="306"/>
      <c r="DE19" s="307"/>
      <c r="DF19" s="307"/>
      <c r="DG19" s="167"/>
      <c r="DH19" s="167"/>
      <c r="DI19" s="167"/>
      <c r="DJ19" s="298"/>
      <c r="DK19" s="306"/>
      <c r="DL19" s="307"/>
      <c r="DM19" s="307"/>
      <c r="DN19" s="167"/>
      <c r="DO19" s="167"/>
      <c r="DP19" s="167"/>
      <c r="DQ19" s="298"/>
      <c r="DR19" s="306"/>
      <c r="DS19" s="307"/>
      <c r="DT19" s="307"/>
      <c r="DU19" s="167"/>
      <c r="DV19" s="167"/>
      <c r="DW19" s="167"/>
      <c r="DX19" s="298"/>
      <c r="DY19" s="306"/>
      <c r="DZ19" s="307"/>
      <c r="EA19" s="307"/>
      <c r="EB19" s="167"/>
      <c r="EC19" s="167"/>
      <c r="ED19" s="167"/>
      <c r="EE19" s="298"/>
      <c r="EF19" s="306"/>
      <c r="EG19" s="307"/>
      <c r="EH19" s="307"/>
      <c r="EI19" s="167"/>
      <c r="EJ19" s="167"/>
      <c r="EK19" s="167"/>
      <c r="EL19" s="298"/>
      <c r="EM19" s="306"/>
      <c r="EN19" s="307"/>
      <c r="EO19" s="307"/>
      <c r="EP19" s="167"/>
      <c r="EQ19" s="167"/>
      <c r="ER19" s="167"/>
      <c r="ES19" s="298"/>
      <c r="ET19" s="306"/>
      <c r="EU19" s="307"/>
      <c r="EV19" s="307"/>
      <c r="EW19" s="167"/>
      <c r="EX19" s="167"/>
      <c r="EY19" s="167"/>
      <c r="EZ19" s="298"/>
      <c r="FA19" s="306"/>
      <c r="FB19" s="307"/>
      <c r="FC19" s="307"/>
      <c r="FD19" s="167"/>
      <c r="FE19" s="167"/>
      <c r="FF19" s="167"/>
      <c r="FG19" s="298"/>
      <c r="FH19" s="306"/>
      <c r="FI19" s="307"/>
      <c r="FJ19" s="307"/>
      <c r="FK19" s="167"/>
      <c r="FL19" s="167"/>
      <c r="FM19" s="167"/>
      <c r="FN19" s="298"/>
      <c r="FO19" s="306"/>
      <c r="FP19" s="307"/>
      <c r="FQ19" s="307"/>
      <c r="FR19" s="167"/>
      <c r="FS19" s="167"/>
      <c r="FT19" s="167"/>
      <c r="FU19" s="298"/>
      <c r="FV19" s="306"/>
      <c r="FW19" s="307"/>
      <c r="FX19" s="307"/>
      <c r="FY19" s="167"/>
      <c r="FZ19" s="167"/>
      <c r="GA19" s="167"/>
      <c r="GB19" s="298"/>
      <c r="GC19" s="306"/>
      <c r="GD19" s="307"/>
      <c r="GE19" s="307"/>
      <c r="GF19" s="167"/>
      <c r="GG19" s="167"/>
      <c r="GH19" s="167"/>
      <c r="GI19" s="298"/>
      <c r="GJ19" s="306"/>
      <c r="GK19" s="307"/>
      <c r="GL19" s="307"/>
      <c r="GM19" s="167"/>
      <c r="GN19" s="167"/>
      <c r="GO19" s="167"/>
      <c r="GP19" s="298"/>
      <c r="GQ19" s="306"/>
      <c r="GR19" s="307"/>
      <c r="GS19" s="307"/>
      <c r="GT19" s="167"/>
      <c r="GU19" s="167"/>
      <c r="GV19" s="167"/>
      <c r="GW19" s="298"/>
      <c r="GX19" s="306"/>
      <c r="GY19" s="307"/>
      <c r="GZ19" s="307"/>
      <c r="HA19" s="167"/>
      <c r="HB19" s="167"/>
      <c r="HC19" s="167"/>
      <c r="HD19" s="298"/>
      <c r="HE19" s="306"/>
      <c r="HF19" s="307"/>
      <c r="HG19" s="307"/>
      <c r="HH19" s="167"/>
      <c r="HI19" s="167"/>
      <c r="HJ19" s="167"/>
      <c r="HK19" s="298"/>
      <c r="HL19" s="306"/>
      <c r="HM19" s="307"/>
      <c r="HN19" s="307"/>
      <c r="HO19" s="167"/>
      <c r="HP19" s="167"/>
      <c r="HQ19" s="167"/>
      <c r="HR19" s="298"/>
      <c r="HS19" s="306"/>
      <c r="HT19" s="307"/>
      <c r="HU19" s="307"/>
      <c r="HV19" s="167"/>
      <c r="HW19" s="167"/>
      <c r="HX19" s="167"/>
      <c r="HY19" s="298"/>
      <c r="HZ19" s="306"/>
      <c r="IA19" s="307"/>
      <c r="IB19" s="307"/>
      <c r="IC19" s="167"/>
      <c r="ID19" s="167"/>
      <c r="IE19" s="167"/>
      <c r="IF19" s="298"/>
      <c r="IG19" s="306"/>
      <c r="IH19" s="307"/>
      <c r="II19" s="307"/>
      <c r="IJ19" s="167"/>
      <c r="IK19" s="167"/>
      <c r="IL19" s="167"/>
      <c r="IM19" s="298"/>
      <c r="IN19" s="306"/>
      <c r="IO19" s="307"/>
    </row>
    <row r="20" spans="1:249" s="313" customFormat="1" ht="15.75" x14ac:dyDescent="0.2">
      <c r="A20" s="309"/>
      <c r="B20" s="310" t="s">
        <v>2</v>
      </c>
      <c r="C20" s="311" t="s">
        <v>21</v>
      </c>
      <c r="D20" s="311" t="s">
        <v>21</v>
      </c>
      <c r="E20" s="311" t="s">
        <v>21</v>
      </c>
      <c r="F20" s="311" t="s">
        <v>21</v>
      </c>
      <c r="G20" s="312">
        <f>G18+G19</f>
        <v>164351.87999999998</v>
      </c>
      <c r="H20" s="311" t="s">
        <v>21</v>
      </c>
      <c r="I20" s="311" t="s">
        <v>21</v>
      </c>
      <c r="J20" s="312">
        <f>J18+J19</f>
        <v>164351.87999999998</v>
      </c>
      <c r="K20" s="311" t="s">
        <v>21</v>
      </c>
      <c r="L20" s="311" t="s">
        <v>21</v>
      </c>
      <c r="M20" s="312">
        <f>M18+M19</f>
        <v>164351.87999999998</v>
      </c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</row>
    <row r="21" spans="1:249" s="313" customFormat="1" ht="15.75" x14ac:dyDescent="0.2">
      <c r="A21" s="314"/>
      <c r="B21" s="310" t="s">
        <v>24</v>
      </c>
      <c r="C21" s="311" t="s">
        <v>21</v>
      </c>
      <c r="D21" s="311" t="s">
        <v>21</v>
      </c>
      <c r="E21" s="311" t="s">
        <v>21</v>
      </c>
      <c r="F21" s="311" t="s">
        <v>21</v>
      </c>
      <c r="G21" s="312">
        <f>G20/1000</f>
        <v>164.35187999999997</v>
      </c>
      <c r="H21" s="311" t="s">
        <v>21</v>
      </c>
      <c r="I21" s="311" t="s">
        <v>21</v>
      </c>
      <c r="J21" s="312">
        <f>J20/1000</f>
        <v>164.35187999999997</v>
      </c>
      <c r="K21" s="311" t="s">
        <v>21</v>
      </c>
      <c r="L21" s="311" t="s">
        <v>21</v>
      </c>
      <c r="M21" s="312">
        <f>M20/1000</f>
        <v>164.35187999999997</v>
      </c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</row>
    <row r="22" spans="1:249" x14ac:dyDescent="0.2"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</row>
    <row r="23" spans="1:249" x14ac:dyDescent="0.2">
      <c r="B23" s="179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</row>
    <row r="24" spans="1:249" x14ac:dyDescent="0.2">
      <c r="B24" s="179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</row>
    <row r="25" spans="1:249" ht="15.75" x14ac:dyDescent="0.25">
      <c r="B25" s="181" t="s">
        <v>4</v>
      </c>
      <c r="C25" s="182"/>
      <c r="D25" s="182"/>
      <c r="E25" s="315"/>
      <c r="F25" s="862" t="s">
        <v>436</v>
      </c>
      <c r="G25" s="862"/>
      <c r="H25" s="862"/>
      <c r="I25" s="57"/>
      <c r="J25" s="57"/>
      <c r="K25" s="57"/>
      <c r="L25" s="57"/>
      <c r="M25" s="57"/>
    </row>
    <row r="26" spans="1:249" ht="15.75" x14ac:dyDescent="0.25">
      <c r="B26" s="181"/>
      <c r="C26" s="864" t="s">
        <v>5</v>
      </c>
      <c r="D26" s="864"/>
      <c r="E26" s="316"/>
      <c r="F26" s="864" t="s">
        <v>6</v>
      </c>
      <c r="G26" s="864"/>
      <c r="H26" s="864"/>
      <c r="I26" s="57"/>
      <c r="J26" s="57"/>
      <c r="K26" s="57"/>
      <c r="L26" s="57"/>
      <c r="M26" s="57"/>
    </row>
    <row r="27" spans="1:249" ht="15.75" x14ac:dyDescent="0.25">
      <c r="B27" s="181" t="s">
        <v>7</v>
      </c>
      <c r="C27" s="182"/>
      <c r="D27" s="182"/>
      <c r="E27" s="315"/>
      <c r="F27" s="862" t="s">
        <v>437</v>
      </c>
      <c r="G27" s="862"/>
      <c r="H27" s="862"/>
      <c r="I27" s="57"/>
      <c r="J27" s="57"/>
      <c r="K27" s="57"/>
      <c r="L27" s="57"/>
      <c r="M27" s="57"/>
    </row>
    <row r="28" spans="1:249" ht="15.75" x14ac:dyDescent="0.25">
      <c r="B28" s="183"/>
      <c r="C28" s="864" t="s">
        <v>5</v>
      </c>
      <c r="D28" s="864"/>
      <c r="E28" s="316"/>
      <c r="F28" s="864" t="s">
        <v>6</v>
      </c>
      <c r="G28" s="864"/>
      <c r="H28" s="864"/>
      <c r="I28" s="57"/>
      <c r="J28" s="57"/>
      <c r="K28" s="57"/>
      <c r="L28" s="57"/>
      <c r="M28" s="57"/>
    </row>
    <row r="29" spans="1:249" x14ac:dyDescent="0.2">
      <c r="C29" s="178"/>
      <c r="D29" s="178"/>
      <c r="E29" s="178"/>
      <c r="F29" s="178"/>
      <c r="G29" s="178"/>
      <c r="H29" s="178"/>
      <c r="I29" s="57"/>
      <c r="J29" s="57"/>
      <c r="K29" s="57"/>
      <c r="L29" s="57"/>
      <c r="M29" s="57"/>
    </row>
    <row r="30" spans="1:249" x14ac:dyDescent="0.2">
      <c r="C30" s="178"/>
      <c r="D30" s="178"/>
      <c r="E30" s="178"/>
      <c r="F30" s="178"/>
      <c r="G30" s="178"/>
      <c r="H30" s="178"/>
      <c r="I30" s="57"/>
      <c r="J30" s="57"/>
      <c r="K30" s="57"/>
      <c r="L30" s="57"/>
      <c r="M30" s="57"/>
    </row>
  </sheetData>
  <mergeCells count="18">
    <mergeCell ref="F27:H27"/>
    <mergeCell ref="C28:D28"/>
    <mergeCell ref="F28:H28"/>
    <mergeCell ref="H9:J9"/>
    <mergeCell ref="K9:M9"/>
    <mergeCell ref="A12:A18"/>
    <mergeCell ref="F25:H25"/>
    <mergeCell ref="C26:D26"/>
    <mergeCell ref="F26:H26"/>
    <mergeCell ref="A4:M4"/>
    <mergeCell ref="A5:M5"/>
    <mergeCell ref="A6:M6"/>
    <mergeCell ref="A7:M7"/>
    <mergeCell ref="A9:A10"/>
    <mergeCell ref="B9:B10"/>
    <mergeCell ref="C9:C10"/>
    <mergeCell ref="D9:D10"/>
    <mergeCell ref="E9:G9"/>
  </mergeCells>
  <pageMargins left="0.7" right="0.7" top="0.75" bottom="0.75" header="0.3" footer="0.3"/>
  <pageSetup paperSize="9"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18"/>
  <sheetViews>
    <sheetView zoomScaleSheetLayoutView="66" workbookViewId="0">
      <selection activeCell="N29" sqref="N29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8" customHeight="1" x14ac:dyDescent="0.2">
      <c r="A3" s="756" t="s">
        <v>367</v>
      </c>
      <c r="B3" s="756"/>
      <c r="C3" s="756"/>
      <c r="D3" s="756"/>
      <c r="E3" s="756"/>
      <c r="F3" s="756"/>
      <c r="G3" s="756"/>
    </row>
    <row r="4" spans="1:7" ht="40.5" customHeight="1" x14ac:dyDescent="0.2">
      <c r="A4" s="956" t="s">
        <v>433</v>
      </c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697</v>
      </c>
      <c r="B6" s="718"/>
      <c r="C6" s="718"/>
      <c r="D6" s="718"/>
      <c r="E6" s="718"/>
      <c r="F6" s="718"/>
      <c r="G6" s="718"/>
    </row>
    <row r="7" spans="1:7" ht="1.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966" t="s">
        <v>320</v>
      </c>
      <c r="F8" s="968" t="s">
        <v>986</v>
      </c>
      <c r="G8" s="968" t="s">
        <v>987</v>
      </c>
    </row>
    <row r="9" spans="1:7" ht="18" customHeight="1" x14ac:dyDescent="0.2">
      <c r="A9" s="802"/>
      <c r="B9" s="802"/>
      <c r="C9" s="802"/>
      <c r="D9" s="802"/>
      <c r="E9" s="967"/>
      <c r="F9" s="969"/>
      <c r="G9" s="970"/>
    </row>
    <row r="10" spans="1:7" ht="42" customHeight="1" x14ac:dyDescent="0.25">
      <c r="A10" s="811" t="s">
        <v>741</v>
      </c>
      <c r="B10" s="811"/>
      <c r="C10" s="811"/>
      <c r="D10" s="811"/>
      <c r="E10" s="22">
        <f>бензин!G20</f>
        <v>164351.87999999998</v>
      </c>
      <c r="F10" s="22">
        <f>бензин!J20</f>
        <v>164351.87999999998</v>
      </c>
      <c r="G10" s="40">
        <f>бензин!M20</f>
        <v>164351.87999999998</v>
      </c>
    </row>
    <row r="11" spans="1:7" ht="12.75" customHeight="1" x14ac:dyDescent="0.2">
      <c r="A11" s="714" t="s">
        <v>2</v>
      </c>
      <c r="B11" s="714"/>
      <c r="C11" s="714"/>
      <c r="D11" s="714"/>
      <c r="E11" s="5">
        <f>SUM(E10)</f>
        <v>164351.87999999998</v>
      </c>
      <c r="F11" s="61">
        <f t="shared" ref="F11:G11" si="0">SUM(F10)</f>
        <v>164351.87999999998</v>
      </c>
      <c r="G11" s="61">
        <f t="shared" si="0"/>
        <v>164351.87999999998</v>
      </c>
    </row>
    <row r="12" spans="1:7" ht="12.75" customHeight="1" x14ac:dyDescent="0.2">
      <c r="A12" s="714" t="s">
        <v>3</v>
      </c>
      <c r="B12" s="714"/>
      <c r="C12" s="714"/>
      <c r="D12" s="714"/>
      <c r="E12" s="5">
        <f>E11/1000</f>
        <v>164.35187999999997</v>
      </c>
      <c r="F12" s="5">
        <f>F11/1000</f>
        <v>164.35187999999997</v>
      </c>
      <c r="G12" s="5">
        <f>G11/1000</f>
        <v>164.35187999999997</v>
      </c>
    </row>
    <row r="13" spans="1:7" x14ac:dyDescent="0.2">
      <c r="A13" s="783"/>
      <c r="B13" s="783"/>
    </row>
    <row r="14" spans="1:7" ht="15.75" x14ac:dyDescent="0.25">
      <c r="A14" s="3" t="s">
        <v>4</v>
      </c>
      <c r="B14" s="3"/>
      <c r="C14" s="27"/>
      <c r="D14" s="27"/>
      <c r="E14" s="3"/>
      <c r="F14" s="709" t="s">
        <v>436</v>
      </c>
      <c r="G14" s="709"/>
    </row>
    <row r="15" spans="1:7" ht="15.75" customHeight="1" x14ac:dyDescent="0.25">
      <c r="A15" s="3"/>
      <c r="B15" s="3"/>
      <c r="C15" s="708" t="s">
        <v>5</v>
      </c>
      <c r="D15" s="708"/>
      <c r="E15" s="3"/>
      <c r="F15" s="708" t="s">
        <v>6</v>
      </c>
      <c r="G15" s="708"/>
    </row>
    <row r="16" spans="1:7" ht="15.75" x14ac:dyDescent="0.25">
      <c r="A16" s="3"/>
      <c r="B16" s="3"/>
      <c r="C16" s="3"/>
      <c r="D16" s="3"/>
      <c r="E16" s="3"/>
      <c r="F16" s="3"/>
      <c r="G16" s="3"/>
    </row>
    <row r="17" spans="1:11" ht="15.75" x14ac:dyDescent="0.25">
      <c r="A17" s="3" t="s">
        <v>7</v>
      </c>
      <c r="B17" s="3"/>
      <c r="C17" s="27"/>
      <c r="D17" s="27"/>
      <c r="E17" s="3"/>
      <c r="F17" s="709" t="s">
        <v>437</v>
      </c>
      <c r="G17" s="709"/>
    </row>
    <row r="18" spans="1:11" ht="15.75" x14ac:dyDescent="0.25">
      <c r="A18" s="9"/>
      <c r="B18" s="9"/>
      <c r="C18" s="708" t="s">
        <v>5</v>
      </c>
      <c r="D18" s="708"/>
      <c r="E18" s="3"/>
      <c r="F18" s="708" t="s">
        <v>6</v>
      </c>
      <c r="G18" s="708"/>
      <c r="K18" t="s">
        <v>22</v>
      </c>
    </row>
  </sheetData>
  <sheetProtection selectLockedCells="1" selectUnlockedCells="1"/>
  <mergeCells count="20">
    <mergeCell ref="A2:G2"/>
    <mergeCell ref="A3:G3"/>
    <mergeCell ref="A4:G4"/>
    <mergeCell ref="A5:G5"/>
    <mergeCell ref="A6:G6"/>
    <mergeCell ref="A7:F7"/>
    <mergeCell ref="A8:D9"/>
    <mergeCell ref="E8:E9"/>
    <mergeCell ref="F8:F9"/>
    <mergeCell ref="G8:G9"/>
    <mergeCell ref="A10:D10"/>
    <mergeCell ref="F17:G17"/>
    <mergeCell ref="C18:D18"/>
    <mergeCell ref="F18:G18"/>
    <mergeCell ref="A11:D11"/>
    <mergeCell ref="A12:D12"/>
    <mergeCell ref="A13:B13"/>
    <mergeCell ref="F14:G14"/>
    <mergeCell ref="C15:D15"/>
    <mergeCell ref="F15:G1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368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M35"/>
  <sheetViews>
    <sheetView topLeftCell="A22" workbookViewId="0">
      <selection activeCell="K12" sqref="K12:M12"/>
    </sheetView>
  </sheetViews>
  <sheetFormatPr defaultRowHeight="12.75" x14ac:dyDescent="0.2"/>
  <cols>
    <col min="1" max="1" width="17.42578125" style="66" customWidth="1"/>
    <col min="2" max="2" width="9.140625" style="66"/>
    <col min="3" max="3" width="8.7109375" style="66" customWidth="1"/>
    <col min="4" max="4" width="10.5703125" style="66" customWidth="1"/>
    <col min="5" max="6" width="9.140625" style="66"/>
    <col min="7" max="7" width="12.28515625" style="66" customWidth="1"/>
    <col min="8" max="8" width="7.42578125" style="66" customWidth="1"/>
    <col min="9" max="9" width="9.140625" style="66"/>
    <col min="10" max="10" width="11.140625" style="66" customWidth="1"/>
    <col min="11" max="11" width="7.42578125" style="66" customWidth="1"/>
    <col min="12" max="12" width="9.140625" style="66"/>
    <col min="13" max="13" width="12" style="66" customWidth="1"/>
    <col min="14" max="16384" width="9.140625" style="66"/>
  </cols>
  <sheetData>
    <row r="3" spans="1:13" ht="20.25" x14ac:dyDescent="0.3">
      <c r="D3" s="971" t="s">
        <v>743</v>
      </c>
      <c r="E3" s="971"/>
      <c r="F3" s="971"/>
      <c r="G3" s="971"/>
      <c r="H3" s="971"/>
      <c r="I3" s="971"/>
      <c r="J3" s="971"/>
    </row>
    <row r="4" spans="1:13" ht="15.75" x14ac:dyDescent="0.25">
      <c r="A4" s="720" t="s">
        <v>0</v>
      </c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</row>
    <row r="5" spans="1:13" ht="15.75" x14ac:dyDescent="0.25">
      <c r="A5" s="718" t="s">
        <v>744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</row>
    <row r="6" spans="1:13" ht="15.75" x14ac:dyDescent="0.2">
      <c r="A6" s="972" t="s">
        <v>745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</row>
    <row r="7" spans="1:13" x14ac:dyDescent="0.2">
      <c r="A7" s="854" t="s">
        <v>1</v>
      </c>
      <c r="B7" s="854"/>
      <c r="C7" s="854"/>
      <c r="D7" s="854"/>
      <c r="E7" s="854"/>
      <c r="F7" s="854"/>
      <c r="G7" s="854"/>
      <c r="H7" s="854"/>
      <c r="I7" s="854"/>
      <c r="J7" s="854"/>
      <c r="K7" s="854"/>
      <c r="L7" s="854"/>
      <c r="M7" s="854"/>
    </row>
    <row r="8" spans="1:13" ht="15.75" x14ac:dyDescent="0.25">
      <c r="A8" s="718" t="s">
        <v>763</v>
      </c>
      <c r="B8" s="718"/>
      <c r="C8" s="718"/>
      <c r="D8" s="718"/>
      <c r="E8" s="718"/>
      <c r="F8" s="718"/>
      <c r="G8" s="718"/>
      <c r="H8" s="718"/>
      <c r="I8" s="718"/>
      <c r="J8" s="718"/>
      <c r="K8" s="718"/>
      <c r="L8" s="718"/>
      <c r="M8" s="718"/>
    </row>
    <row r="9" spans="1:13" x14ac:dyDescent="0.2">
      <c r="A9" s="1" t="s">
        <v>746</v>
      </c>
      <c r="B9" s="1"/>
      <c r="C9" s="1"/>
      <c r="D9" s="1"/>
      <c r="E9" s="1"/>
      <c r="F9" s="1"/>
      <c r="G9" s="1"/>
    </row>
    <row r="10" spans="1:13" x14ac:dyDescent="0.2">
      <c r="A10" s="1" t="s">
        <v>747</v>
      </c>
      <c r="B10" s="1"/>
      <c r="C10" s="1"/>
      <c r="D10" s="1" t="s">
        <v>748</v>
      </c>
      <c r="E10" s="1"/>
      <c r="F10" s="1"/>
      <c r="G10" s="1"/>
    </row>
    <row r="11" spans="1:13" x14ac:dyDescent="0.2">
      <c r="A11" s="317" t="s">
        <v>749</v>
      </c>
      <c r="B11" s="1"/>
      <c r="C11" s="1"/>
      <c r="D11" s="1"/>
      <c r="E11" s="1"/>
      <c r="F11" s="1"/>
      <c r="G11" s="1"/>
    </row>
    <row r="12" spans="1:13" ht="35.25" customHeight="1" x14ac:dyDescent="0.2">
      <c r="A12" s="973" t="s">
        <v>8</v>
      </c>
      <c r="B12" s="858" t="s">
        <v>750</v>
      </c>
      <c r="C12" s="858" t="s">
        <v>529</v>
      </c>
      <c r="D12" s="858" t="s">
        <v>530</v>
      </c>
      <c r="E12" s="858" t="s">
        <v>988</v>
      </c>
      <c r="F12" s="858"/>
      <c r="G12" s="858"/>
      <c r="H12" s="858" t="s">
        <v>989</v>
      </c>
      <c r="I12" s="858"/>
      <c r="J12" s="858"/>
      <c r="K12" s="858" t="s">
        <v>990</v>
      </c>
      <c r="L12" s="858"/>
      <c r="M12" s="858"/>
    </row>
    <row r="13" spans="1:13" ht="28.5" x14ac:dyDescent="0.2">
      <c r="A13" s="973"/>
      <c r="B13" s="858"/>
      <c r="C13" s="858"/>
      <c r="D13" s="858"/>
      <c r="E13" s="318" t="s">
        <v>12</v>
      </c>
      <c r="F13" s="319" t="s">
        <v>13</v>
      </c>
      <c r="G13" s="319" t="s">
        <v>487</v>
      </c>
      <c r="H13" s="318" t="s">
        <v>12</v>
      </c>
      <c r="I13" s="319" t="s">
        <v>13</v>
      </c>
      <c r="J13" s="319" t="s">
        <v>487</v>
      </c>
      <c r="K13" s="318" t="s">
        <v>12</v>
      </c>
      <c r="L13" s="319" t="s">
        <v>13</v>
      </c>
      <c r="M13" s="319" t="s">
        <v>487</v>
      </c>
    </row>
    <row r="14" spans="1:13" ht="27.75" customHeight="1" x14ac:dyDescent="0.2">
      <c r="A14" s="320" t="s">
        <v>751</v>
      </c>
      <c r="B14" s="321">
        <v>14</v>
      </c>
      <c r="C14" s="321">
        <v>14</v>
      </c>
      <c r="D14" s="321">
        <v>14</v>
      </c>
      <c r="E14" s="321">
        <v>14</v>
      </c>
      <c r="F14" s="322">
        <v>600</v>
      </c>
      <c r="G14" s="322">
        <f t="shared" ref="G14:G24" si="0">E14*F14</f>
        <v>8400</v>
      </c>
      <c r="H14" s="321">
        <v>14</v>
      </c>
      <c r="I14" s="322">
        <v>600</v>
      </c>
      <c r="J14" s="322">
        <f t="shared" ref="J14:J24" si="1">H14*I14</f>
        <v>8400</v>
      </c>
      <c r="K14" s="321">
        <v>14</v>
      </c>
      <c r="L14" s="322">
        <v>600</v>
      </c>
      <c r="M14" s="322">
        <f t="shared" ref="M14:M24" si="2">K14*L14</f>
        <v>8400</v>
      </c>
    </row>
    <row r="15" spans="1:13" ht="41.25" customHeight="1" x14ac:dyDescent="0.2">
      <c r="A15" s="320" t="s">
        <v>752</v>
      </c>
      <c r="B15" s="321">
        <v>115</v>
      </c>
      <c r="C15" s="321">
        <v>115</v>
      </c>
      <c r="D15" s="321">
        <v>115</v>
      </c>
      <c r="E15" s="321">
        <v>115</v>
      </c>
      <c r="F15" s="322">
        <v>170</v>
      </c>
      <c r="G15" s="322">
        <f t="shared" si="0"/>
        <v>19550</v>
      </c>
      <c r="H15" s="321">
        <v>115</v>
      </c>
      <c r="I15" s="322">
        <v>170</v>
      </c>
      <c r="J15" s="322">
        <f t="shared" si="1"/>
        <v>19550</v>
      </c>
      <c r="K15" s="321">
        <v>115</v>
      </c>
      <c r="L15" s="322">
        <v>170</v>
      </c>
      <c r="M15" s="322">
        <f t="shared" si="2"/>
        <v>19550</v>
      </c>
    </row>
    <row r="16" spans="1:13" ht="27.75" customHeight="1" x14ac:dyDescent="0.2">
      <c r="A16" s="320" t="s">
        <v>753</v>
      </c>
      <c r="B16" s="321">
        <v>230</v>
      </c>
      <c r="C16" s="321">
        <v>230</v>
      </c>
      <c r="D16" s="321">
        <v>230</v>
      </c>
      <c r="E16" s="321">
        <v>230</v>
      </c>
      <c r="F16" s="322">
        <v>40</v>
      </c>
      <c r="G16" s="322">
        <f t="shared" si="0"/>
        <v>9200</v>
      </c>
      <c r="H16" s="321">
        <v>230</v>
      </c>
      <c r="I16" s="322">
        <v>40</v>
      </c>
      <c r="J16" s="322">
        <f t="shared" si="1"/>
        <v>9200</v>
      </c>
      <c r="K16" s="321">
        <v>230</v>
      </c>
      <c r="L16" s="322">
        <v>40</v>
      </c>
      <c r="M16" s="322">
        <f t="shared" si="2"/>
        <v>9200</v>
      </c>
    </row>
    <row r="17" spans="1:13" ht="27" customHeight="1" x14ac:dyDescent="0.2">
      <c r="A17" s="320" t="s">
        <v>754</v>
      </c>
      <c r="B17" s="321">
        <v>105</v>
      </c>
      <c r="C17" s="321">
        <v>105</v>
      </c>
      <c r="D17" s="321">
        <v>105</v>
      </c>
      <c r="E17" s="321">
        <v>105</v>
      </c>
      <c r="F17" s="322">
        <v>420</v>
      </c>
      <c r="G17" s="322">
        <f t="shared" si="0"/>
        <v>44100</v>
      </c>
      <c r="H17" s="321">
        <v>105</v>
      </c>
      <c r="I17" s="322">
        <v>420</v>
      </c>
      <c r="J17" s="322">
        <f t="shared" si="1"/>
        <v>44100</v>
      </c>
      <c r="K17" s="321">
        <v>105</v>
      </c>
      <c r="L17" s="322">
        <v>420</v>
      </c>
      <c r="M17" s="322">
        <f t="shared" si="2"/>
        <v>44100</v>
      </c>
    </row>
    <row r="18" spans="1:13" ht="45.75" customHeight="1" x14ac:dyDescent="0.2">
      <c r="A18" s="320" t="s">
        <v>755</v>
      </c>
      <c r="B18" s="321">
        <v>119</v>
      </c>
      <c r="C18" s="321">
        <v>119</v>
      </c>
      <c r="D18" s="321">
        <v>119</v>
      </c>
      <c r="E18" s="321">
        <v>119</v>
      </c>
      <c r="F18" s="322">
        <v>160</v>
      </c>
      <c r="G18" s="322">
        <f t="shared" si="0"/>
        <v>19040</v>
      </c>
      <c r="H18" s="321">
        <v>119</v>
      </c>
      <c r="I18" s="322">
        <v>160</v>
      </c>
      <c r="J18" s="322">
        <f t="shared" si="1"/>
        <v>19040</v>
      </c>
      <c r="K18" s="321">
        <v>119</v>
      </c>
      <c r="L18" s="322">
        <v>160</v>
      </c>
      <c r="M18" s="322">
        <f t="shared" si="2"/>
        <v>19040</v>
      </c>
    </row>
    <row r="19" spans="1:13" ht="27" customHeight="1" x14ac:dyDescent="0.2">
      <c r="A19" s="320" t="s">
        <v>756</v>
      </c>
      <c r="B19" s="321">
        <v>230</v>
      </c>
      <c r="C19" s="321">
        <v>230</v>
      </c>
      <c r="D19" s="321">
        <v>230</v>
      </c>
      <c r="E19" s="321">
        <v>230</v>
      </c>
      <c r="F19" s="322">
        <v>700</v>
      </c>
      <c r="G19" s="322">
        <f t="shared" si="0"/>
        <v>161000</v>
      </c>
      <c r="H19" s="321">
        <v>230</v>
      </c>
      <c r="I19" s="322">
        <v>700</v>
      </c>
      <c r="J19" s="322">
        <f t="shared" si="1"/>
        <v>161000</v>
      </c>
      <c r="K19" s="321">
        <v>230</v>
      </c>
      <c r="L19" s="322">
        <v>700</v>
      </c>
      <c r="M19" s="322">
        <f t="shared" si="2"/>
        <v>161000</v>
      </c>
    </row>
    <row r="20" spans="1:13" ht="34.5" customHeight="1" x14ac:dyDescent="0.2">
      <c r="A20" s="320" t="s">
        <v>757</v>
      </c>
      <c r="B20" s="321">
        <v>12</v>
      </c>
      <c r="C20" s="321">
        <v>12</v>
      </c>
      <c r="D20" s="321">
        <v>3</v>
      </c>
      <c r="E20" s="321">
        <v>3</v>
      </c>
      <c r="F20" s="322">
        <v>900</v>
      </c>
      <c r="G20" s="322">
        <f t="shared" si="0"/>
        <v>2700</v>
      </c>
      <c r="H20" s="321">
        <v>3</v>
      </c>
      <c r="I20" s="322">
        <v>900</v>
      </c>
      <c r="J20" s="322">
        <f t="shared" si="1"/>
        <v>2700</v>
      </c>
      <c r="K20" s="321">
        <v>3</v>
      </c>
      <c r="L20" s="322">
        <v>900</v>
      </c>
      <c r="M20" s="322">
        <f t="shared" si="2"/>
        <v>2700</v>
      </c>
    </row>
    <row r="21" spans="1:13" ht="20.25" customHeight="1" x14ac:dyDescent="0.2">
      <c r="A21" s="320" t="s">
        <v>587</v>
      </c>
      <c r="B21" s="321">
        <v>230</v>
      </c>
      <c r="C21" s="321">
        <v>230</v>
      </c>
      <c r="D21" s="321">
        <v>230</v>
      </c>
      <c r="E21" s="321">
        <v>230</v>
      </c>
      <c r="F21" s="322">
        <v>160</v>
      </c>
      <c r="G21" s="322">
        <f t="shared" si="0"/>
        <v>36800</v>
      </c>
      <c r="H21" s="321">
        <v>230</v>
      </c>
      <c r="I21" s="322">
        <v>160</v>
      </c>
      <c r="J21" s="322">
        <f t="shared" si="1"/>
        <v>36800</v>
      </c>
      <c r="K21" s="321">
        <v>230</v>
      </c>
      <c r="L21" s="322">
        <v>160</v>
      </c>
      <c r="M21" s="322">
        <f t="shared" si="2"/>
        <v>36800</v>
      </c>
    </row>
    <row r="22" spans="1:13" ht="19.5" customHeight="1" x14ac:dyDescent="0.2">
      <c r="A22" s="320" t="s">
        <v>758</v>
      </c>
      <c r="B22" s="321">
        <v>6</v>
      </c>
      <c r="C22" s="321">
        <v>6</v>
      </c>
      <c r="D22" s="321">
        <v>6</v>
      </c>
      <c r="E22" s="321">
        <v>6</v>
      </c>
      <c r="F22" s="322">
        <v>1100</v>
      </c>
      <c r="G22" s="322">
        <f t="shared" si="0"/>
        <v>6600</v>
      </c>
      <c r="H22" s="321">
        <v>6</v>
      </c>
      <c r="I22" s="322">
        <v>1100</v>
      </c>
      <c r="J22" s="322">
        <f t="shared" si="1"/>
        <v>6600</v>
      </c>
      <c r="K22" s="321">
        <v>6</v>
      </c>
      <c r="L22" s="322">
        <v>1100</v>
      </c>
      <c r="M22" s="322">
        <f t="shared" si="2"/>
        <v>6600</v>
      </c>
    </row>
    <row r="23" spans="1:13" ht="36" customHeight="1" x14ac:dyDescent="0.2">
      <c r="A23" s="320" t="s">
        <v>759</v>
      </c>
      <c r="B23" s="321">
        <v>5</v>
      </c>
      <c r="C23" s="321">
        <v>5</v>
      </c>
      <c r="D23" s="321">
        <v>5</v>
      </c>
      <c r="E23" s="321">
        <v>5</v>
      </c>
      <c r="F23" s="322">
        <v>1100</v>
      </c>
      <c r="G23" s="322">
        <f t="shared" si="0"/>
        <v>5500</v>
      </c>
      <c r="H23" s="321">
        <v>5</v>
      </c>
      <c r="I23" s="322">
        <v>1100</v>
      </c>
      <c r="J23" s="322">
        <f t="shared" si="1"/>
        <v>5500</v>
      </c>
      <c r="K23" s="321">
        <v>5</v>
      </c>
      <c r="L23" s="322">
        <v>1100</v>
      </c>
      <c r="M23" s="322">
        <f t="shared" si="2"/>
        <v>5500</v>
      </c>
    </row>
    <row r="24" spans="1:13" s="10" customFormat="1" ht="31.5" customHeight="1" x14ac:dyDescent="0.2">
      <c r="A24" s="320" t="s">
        <v>760</v>
      </c>
      <c r="B24" s="321">
        <v>230</v>
      </c>
      <c r="C24" s="323">
        <v>230</v>
      </c>
      <c r="D24" s="324">
        <v>230</v>
      </c>
      <c r="E24" s="324">
        <v>230</v>
      </c>
      <c r="F24" s="325">
        <v>50</v>
      </c>
      <c r="G24" s="322">
        <f t="shared" si="0"/>
        <v>11500</v>
      </c>
      <c r="H24" s="324">
        <v>230</v>
      </c>
      <c r="I24" s="325">
        <v>50</v>
      </c>
      <c r="J24" s="322">
        <f t="shared" si="1"/>
        <v>11500</v>
      </c>
      <c r="K24" s="324">
        <v>230</v>
      </c>
      <c r="L24" s="325">
        <v>50</v>
      </c>
      <c r="M24" s="322">
        <f t="shared" si="2"/>
        <v>11500</v>
      </c>
    </row>
    <row r="25" spans="1:13" ht="15.75" x14ac:dyDescent="0.2">
      <c r="A25" s="274" t="s">
        <v>2</v>
      </c>
      <c r="B25" s="276" t="s">
        <v>21</v>
      </c>
      <c r="C25" s="276" t="s">
        <v>21</v>
      </c>
      <c r="D25" s="276" t="s">
        <v>21</v>
      </c>
      <c r="E25" s="326" t="s">
        <v>21</v>
      </c>
      <c r="F25" s="326" t="s">
        <v>21</v>
      </c>
      <c r="G25" s="327">
        <f>SUM(G14:G24)</f>
        <v>324390</v>
      </c>
      <c r="H25" s="326" t="s">
        <v>21</v>
      </c>
      <c r="I25" s="326" t="s">
        <v>21</v>
      </c>
      <c r="J25" s="327">
        <f>SUM(J14:J24)</f>
        <v>324390</v>
      </c>
      <c r="K25" s="326" t="s">
        <v>21</v>
      </c>
      <c r="L25" s="326" t="s">
        <v>21</v>
      </c>
      <c r="M25" s="327">
        <f>SUM(M14:M24)</f>
        <v>324390</v>
      </c>
    </row>
    <row r="26" spans="1:13" ht="15.75" x14ac:dyDescent="0.2">
      <c r="A26" s="274" t="s">
        <v>24</v>
      </c>
      <c r="B26" s="276" t="s">
        <v>21</v>
      </c>
      <c r="C26" s="276" t="s">
        <v>21</v>
      </c>
      <c r="D26" s="276" t="s">
        <v>21</v>
      </c>
      <c r="E26" s="276" t="s">
        <v>21</v>
      </c>
      <c r="F26" s="276" t="s">
        <v>21</v>
      </c>
      <c r="G26" s="327">
        <f>G25/1000</f>
        <v>324.39</v>
      </c>
      <c r="H26" s="276" t="s">
        <v>21</v>
      </c>
      <c r="I26" s="276" t="s">
        <v>21</v>
      </c>
      <c r="J26" s="327">
        <f>J25/1000</f>
        <v>324.39</v>
      </c>
      <c r="K26" s="327" t="s">
        <v>21</v>
      </c>
      <c r="L26" s="327" t="s">
        <v>21</v>
      </c>
      <c r="M26" s="327">
        <f>M25/1000</f>
        <v>324.39</v>
      </c>
    </row>
    <row r="27" spans="1:13" s="125" customFormat="1" ht="15.75" x14ac:dyDescent="0.2">
      <c r="A27" s="328"/>
      <c r="B27" s="329"/>
      <c r="C27" s="329"/>
      <c r="D27" s="329"/>
      <c r="E27" s="329"/>
      <c r="F27" s="330"/>
      <c r="G27" s="331"/>
      <c r="H27" s="332"/>
      <c r="I27" s="332"/>
      <c r="J27" s="333"/>
    </row>
    <row r="28" spans="1:13" ht="15.75" x14ac:dyDescent="0.25">
      <c r="A28" s="67" t="s">
        <v>4</v>
      </c>
      <c r="B28" s="67"/>
      <c r="C28" s="1"/>
      <c r="D28" s="11"/>
      <c r="E28" s="11"/>
      <c r="F28" s="69"/>
      <c r="G28" s="709" t="s">
        <v>761</v>
      </c>
      <c r="H28" s="709"/>
      <c r="I28" s="709"/>
      <c r="J28" s="709"/>
    </row>
    <row r="29" spans="1:13" ht="15.75" x14ac:dyDescent="0.25">
      <c r="A29" s="67"/>
      <c r="B29" s="67"/>
      <c r="C29" s="1"/>
      <c r="D29" s="961" t="s">
        <v>5</v>
      </c>
      <c r="E29" s="961"/>
      <c r="F29" s="277"/>
      <c r="G29" s="844" t="s">
        <v>6</v>
      </c>
      <c r="H29" s="844"/>
      <c r="I29" s="844"/>
      <c r="J29" s="844"/>
    </row>
    <row r="30" spans="1:13" ht="15.75" x14ac:dyDescent="0.25">
      <c r="A30" s="67"/>
      <c r="B30" s="67"/>
      <c r="C30" s="1"/>
      <c r="D30" s="1"/>
      <c r="E30" s="1"/>
      <c r="F30" s="1"/>
      <c r="G30" s="1"/>
      <c r="H30" s="1"/>
      <c r="I30" s="68"/>
    </row>
    <row r="31" spans="1:13" ht="15.75" x14ac:dyDescent="0.25">
      <c r="A31" s="67" t="s">
        <v>7</v>
      </c>
      <c r="B31" s="67"/>
      <c r="C31" s="1"/>
      <c r="D31" s="11"/>
      <c r="E31" s="11"/>
      <c r="F31" s="69"/>
      <c r="G31" s="709" t="s">
        <v>762</v>
      </c>
      <c r="H31" s="709"/>
      <c r="I31" s="709"/>
      <c r="J31" s="709"/>
    </row>
    <row r="32" spans="1:13" ht="15.75" x14ac:dyDescent="0.25">
      <c r="A32" s="68"/>
      <c r="B32" s="68"/>
      <c r="C32" s="68"/>
      <c r="D32" s="961" t="s">
        <v>5</v>
      </c>
      <c r="E32" s="961"/>
      <c r="F32" s="277"/>
      <c r="G32" s="844" t="s">
        <v>6</v>
      </c>
      <c r="H32" s="844"/>
      <c r="I32" s="844"/>
      <c r="J32" s="844"/>
    </row>
    <row r="35" spans="12:12" x14ac:dyDescent="0.2">
      <c r="L35" s="334"/>
    </row>
  </sheetData>
  <mergeCells count="19">
    <mergeCell ref="K12:M12"/>
    <mergeCell ref="G28:J28"/>
    <mergeCell ref="D29:E29"/>
    <mergeCell ref="G29:J29"/>
    <mergeCell ref="G31:J31"/>
    <mergeCell ref="D32:E32"/>
    <mergeCell ref="G32:J32"/>
    <mergeCell ref="A12:A13"/>
    <mergeCell ref="B12:B13"/>
    <mergeCell ref="C12:C13"/>
    <mergeCell ref="D12:D13"/>
    <mergeCell ref="E12:G12"/>
    <mergeCell ref="H12:J12"/>
    <mergeCell ref="A8:M8"/>
    <mergeCell ref="D3:J3"/>
    <mergeCell ref="A4:M4"/>
    <mergeCell ref="A5:M5"/>
    <mergeCell ref="A6:M6"/>
    <mergeCell ref="A7:M7"/>
  </mergeCells>
  <pageMargins left="0.7" right="0.7" top="0.75" bottom="0.75" header="0.3" footer="0.3"/>
  <pageSetup paperSize="9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18"/>
  <sheetViews>
    <sheetView zoomScaleSheetLayoutView="66" workbookViewId="0">
      <selection activeCell="G8" sqref="G8:G9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369</v>
      </c>
      <c r="B3" s="756"/>
      <c r="C3" s="756"/>
      <c r="D3" s="756"/>
      <c r="E3" s="756"/>
      <c r="F3" s="756"/>
      <c r="G3" s="756"/>
    </row>
    <row r="4" spans="1:7" ht="41.25" customHeight="1" x14ac:dyDescent="0.2">
      <c r="A4" s="956" t="s">
        <v>433</v>
      </c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966" t="s">
        <v>320</v>
      </c>
      <c r="F8" s="968" t="s">
        <v>986</v>
      </c>
      <c r="G8" s="968" t="s">
        <v>987</v>
      </c>
    </row>
    <row r="9" spans="1:7" ht="18" customHeight="1" x14ac:dyDescent="0.2">
      <c r="A9" s="802"/>
      <c r="B9" s="802"/>
      <c r="C9" s="802"/>
      <c r="D9" s="802"/>
      <c r="E9" s="967"/>
      <c r="F9" s="969"/>
      <c r="G9" s="970"/>
    </row>
    <row r="10" spans="1:7" ht="44.25" customHeight="1" x14ac:dyDescent="0.2">
      <c r="A10" s="811" t="s">
        <v>742</v>
      </c>
      <c r="B10" s="811"/>
      <c r="C10" s="811"/>
      <c r="D10" s="811"/>
      <c r="E10" s="229">
        <v>324390</v>
      </c>
      <c r="F10" s="229">
        <v>324390</v>
      </c>
      <c r="G10" s="291">
        <v>324390</v>
      </c>
    </row>
    <row r="11" spans="1:7" ht="12.75" customHeight="1" x14ac:dyDescent="0.2">
      <c r="A11" s="714" t="s">
        <v>2</v>
      </c>
      <c r="B11" s="714"/>
      <c r="C11" s="714"/>
      <c r="D11" s="714"/>
      <c r="E11" s="5">
        <f>SUM(E10)</f>
        <v>324390</v>
      </c>
      <c r="F11" s="61">
        <f t="shared" ref="F11:G11" si="0">SUM(F10)</f>
        <v>324390</v>
      </c>
      <c r="G11" s="61">
        <f t="shared" si="0"/>
        <v>324390</v>
      </c>
    </row>
    <row r="12" spans="1:7" ht="12.75" customHeight="1" x14ac:dyDescent="0.2">
      <c r="A12" s="714" t="s">
        <v>3</v>
      </c>
      <c r="B12" s="714"/>
      <c r="C12" s="714"/>
      <c r="D12" s="714"/>
      <c r="E12" s="5">
        <f>E11/1000</f>
        <v>324.39</v>
      </c>
      <c r="F12" s="5">
        <f>F11/1000</f>
        <v>324.39</v>
      </c>
      <c r="G12" s="5">
        <f>G11/1000</f>
        <v>324.39</v>
      </c>
    </row>
    <row r="13" spans="1:7" x14ac:dyDescent="0.2">
      <c r="A13" s="783"/>
      <c r="B13" s="783"/>
    </row>
    <row r="14" spans="1:7" ht="15.75" x14ac:dyDescent="0.25">
      <c r="A14" s="3" t="s">
        <v>4</v>
      </c>
      <c r="B14" s="3"/>
      <c r="C14" s="27"/>
      <c r="D14" s="27"/>
      <c r="E14" s="3"/>
      <c r="F14" s="709" t="s">
        <v>436</v>
      </c>
      <c r="G14" s="709"/>
    </row>
    <row r="15" spans="1:7" ht="15.75" customHeight="1" x14ac:dyDescent="0.25">
      <c r="A15" s="3"/>
      <c r="B15" s="3"/>
      <c r="C15" s="708" t="s">
        <v>5</v>
      </c>
      <c r="D15" s="708"/>
      <c r="E15" s="3"/>
      <c r="F15" s="708" t="s">
        <v>6</v>
      </c>
      <c r="G15" s="708"/>
    </row>
    <row r="16" spans="1:7" ht="15.75" x14ac:dyDescent="0.25">
      <c r="A16" s="3"/>
      <c r="B16" s="3"/>
      <c r="C16" s="3"/>
      <c r="D16" s="3"/>
      <c r="E16" s="3"/>
      <c r="F16" s="3"/>
      <c r="G16" s="3"/>
    </row>
    <row r="17" spans="1:11" ht="15.75" x14ac:dyDescent="0.25">
      <c r="A17" s="3" t="s">
        <v>7</v>
      </c>
      <c r="B17" s="3"/>
      <c r="C17" s="27"/>
      <c r="D17" s="27"/>
      <c r="E17" s="3"/>
      <c r="F17" s="709" t="s">
        <v>437</v>
      </c>
      <c r="G17" s="709"/>
    </row>
    <row r="18" spans="1:11" ht="15.75" x14ac:dyDescent="0.25">
      <c r="A18" s="9"/>
      <c r="B18" s="9"/>
      <c r="C18" s="708" t="s">
        <v>5</v>
      </c>
      <c r="D18" s="708"/>
      <c r="E18" s="3"/>
      <c r="F18" s="708" t="s">
        <v>6</v>
      </c>
      <c r="G18" s="708"/>
      <c r="K18" t="s">
        <v>22</v>
      </c>
    </row>
  </sheetData>
  <sheetProtection selectLockedCells="1" selectUnlockedCells="1"/>
  <mergeCells count="20">
    <mergeCell ref="A2:G2"/>
    <mergeCell ref="A3:G3"/>
    <mergeCell ref="A4:G4"/>
    <mergeCell ref="A5:G5"/>
    <mergeCell ref="A6:G6"/>
    <mergeCell ref="A7:F7"/>
    <mergeCell ref="A8:D9"/>
    <mergeCell ref="E8:E9"/>
    <mergeCell ref="F8:F9"/>
    <mergeCell ref="G8:G9"/>
    <mergeCell ref="A10:D10"/>
    <mergeCell ref="F17:G17"/>
    <mergeCell ref="C18:D18"/>
    <mergeCell ref="F18:G18"/>
    <mergeCell ref="A11:D11"/>
    <mergeCell ref="A12:D12"/>
    <mergeCell ref="A13:B13"/>
    <mergeCell ref="F14:G14"/>
    <mergeCell ref="C15:D15"/>
    <mergeCell ref="F15:G1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38"/>
  <sheetViews>
    <sheetView topLeftCell="A7" zoomScaleSheetLayoutView="66" workbookViewId="0">
      <selection activeCell="I13" sqref="I13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346</v>
      </c>
      <c r="B3" s="731"/>
      <c r="C3" s="731"/>
      <c r="D3" s="731"/>
      <c r="E3" s="731"/>
      <c r="F3" s="731"/>
      <c r="G3" s="731"/>
    </row>
    <row r="4" spans="1:9" ht="62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3" customHeight="1" x14ac:dyDescent="0.25">
      <c r="A7" s="718"/>
      <c r="B7" s="718"/>
      <c r="C7" s="718"/>
      <c r="D7" s="718"/>
      <c r="E7" s="718"/>
      <c r="F7" s="718"/>
      <c r="G7" s="14"/>
    </row>
    <row r="8" spans="1:9" ht="15.75" hidden="1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hidden="1" x14ac:dyDescent="0.25">
      <c r="A9" s="3"/>
      <c r="B9" s="3"/>
      <c r="C9" s="3"/>
      <c r="D9" s="3"/>
      <c r="E9" s="3"/>
      <c r="F9" s="3"/>
      <c r="G9" s="14"/>
    </row>
    <row r="10" spans="1:9" ht="15.75" hidden="1" x14ac:dyDescent="0.25">
      <c r="A10" s="3"/>
      <c r="B10" s="3"/>
      <c r="C10" s="3"/>
      <c r="D10" s="3"/>
      <c r="E10" s="3"/>
      <c r="F10" s="3"/>
      <c r="G10" s="14"/>
    </row>
    <row r="11" spans="1:9" ht="15.75" hidden="1" x14ac:dyDescent="0.25">
      <c r="A11" s="3"/>
      <c r="B11" s="3"/>
      <c r="C11" s="3"/>
      <c r="D11" s="3"/>
      <c r="E11" s="3"/>
      <c r="F11" s="3"/>
      <c r="G11" s="14"/>
    </row>
    <row r="12" spans="1:9" s="66" customFormat="1" ht="32.25" customHeight="1" x14ac:dyDescent="0.2">
      <c r="A12" s="719" t="s">
        <v>8</v>
      </c>
      <c r="B12" s="719"/>
      <c r="C12" s="719"/>
      <c r="D12" s="719"/>
      <c r="E12" s="425" t="s">
        <v>969</v>
      </c>
      <c r="F12" s="425" t="s">
        <v>970</v>
      </c>
      <c r="G12" s="425" t="s">
        <v>971</v>
      </c>
    </row>
    <row r="13" spans="1:9" s="66" customFormat="1" ht="129" customHeight="1" x14ac:dyDescent="0.25">
      <c r="A13" s="707" t="s">
        <v>694</v>
      </c>
      <c r="B13" s="707"/>
      <c r="C13" s="707"/>
      <c r="D13" s="707"/>
      <c r="E13" s="229">
        <v>13700</v>
      </c>
      <c r="F13" s="229">
        <v>13700</v>
      </c>
      <c r="G13" s="229">
        <v>13700</v>
      </c>
    </row>
    <row r="14" spans="1:9" s="66" customFormat="1" ht="16.5" customHeight="1" x14ac:dyDescent="0.2">
      <c r="A14" s="714" t="s">
        <v>2</v>
      </c>
      <c r="B14" s="714"/>
      <c r="C14" s="714"/>
      <c r="D14" s="714"/>
      <c r="E14" s="31">
        <f>SUM(E13:E13)</f>
        <v>13700</v>
      </c>
      <c r="F14" s="31">
        <f>SUM(F13:F13)</f>
        <v>13700</v>
      </c>
      <c r="G14" s="31">
        <f>SUM(G13:G13)</f>
        <v>13700</v>
      </c>
    </row>
    <row r="15" spans="1:9" s="66" customFormat="1" ht="15.75" x14ac:dyDescent="0.2">
      <c r="A15" s="714" t="s">
        <v>3</v>
      </c>
      <c r="B15" s="714"/>
      <c r="C15" s="714"/>
      <c r="D15" s="714"/>
      <c r="E15" s="31">
        <f>E14/1000</f>
        <v>13.7</v>
      </c>
      <c r="F15" s="31">
        <f>F14/1000</f>
        <v>13.7</v>
      </c>
      <c r="G15" s="31">
        <f>G14/1000</f>
        <v>13.7</v>
      </c>
    </row>
    <row r="16" spans="1:9" s="66" customFormat="1" ht="15.75" x14ac:dyDescent="0.2">
      <c r="A16" s="715" t="s">
        <v>399</v>
      </c>
      <c r="B16" s="716"/>
      <c r="C16" s="716"/>
      <c r="D16" s="717"/>
      <c r="E16" s="64"/>
      <c r="F16" s="64"/>
      <c r="G16" s="64"/>
      <c r="H16" s="8"/>
    </row>
    <row r="17" spans="1:8" s="66" customFormat="1" ht="15.75" x14ac:dyDescent="0.2">
      <c r="A17" s="710" t="s">
        <v>400</v>
      </c>
      <c r="B17" s="711"/>
      <c r="C17" s="711"/>
      <c r="D17" s="712"/>
      <c r="E17" s="64">
        <v>3000</v>
      </c>
      <c r="F17" s="64">
        <v>3000</v>
      </c>
      <c r="G17" s="64">
        <v>3000</v>
      </c>
      <c r="H17" s="8"/>
    </row>
    <row r="18" spans="1:8" s="66" customFormat="1" ht="15.75" x14ac:dyDescent="0.2">
      <c r="A18" s="710" t="s">
        <v>401</v>
      </c>
      <c r="B18" s="711"/>
      <c r="C18" s="711"/>
      <c r="D18" s="712"/>
      <c r="E18" s="64">
        <v>3500</v>
      </c>
      <c r="F18" s="64">
        <v>3500</v>
      </c>
      <c r="G18" s="64">
        <v>3500</v>
      </c>
      <c r="H18" s="8"/>
    </row>
    <row r="19" spans="1:8" s="66" customFormat="1" ht="15.75" x14ac:dyDescent="0.2">
      <c r="A19" s="710" t="s">
        <v>402</v>
      </c>
      <c r="B19" s="711"/>
      <c r="C19" s="711"/>
      <c r="D19" s="712"/>
      <c r="E19" s="64">
        <v>7200</v>
      </c>
      <c r="F19" s="64">
        <v>7200</v>
      </c>
      <c r="G19" s="64">
        <v>7200</v>
      </c>
      <c r="H19" s="8"/>
    </row>
    <row r="20" spans="1:8" ht="15.75" x14ac:dyDescent="0.25">
      <c r="A20" s="9"/>
      <c r="B20" s="9"/>
      <c r="C20" s="9"/>
      <c r="D20" s="9"/>
      <c r="E20" s="9"/>
      <c r="F20" s="9"/>
      <c r="G20" s="14"/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9"/>
      <c r="B22" s="9"/>
      <c r="C22" s="9"/>
      <c r="D22" s="9"/>
      <c r="E22" s="9"/>
      <c r="F22" s="9"/>
      <c r="G22" s="14"/>
    </row>
    <row r="23" spans="1:8" ht="15.75" x14ac:dyDescent="0.25">
      <c r="A23" s="3" t="s">
        <v>4</v>
      </c>
      <c r="B23" s="3"/>
      <c r="C23" s="27"/>
      <c r="D23" s="27"/>
      <c r="E23" s="3"/>
      <c r="F23" s="709" t="s">
        <v>436</v>
      </c>
      <c r="G23" s="709"/>
      <c r="H23" s="9"/>
    </row>
    <row r="24" spans="1:8" ht="15.75" x14ac:dyDescent="0.25">
      <c r="A24" s="3"/>
      <c r="B24" s="3"/>
      <c r="C24" s="708" t="s">
        <v>5</v>
      </c>
      <c r="D24" s="708"/>
      <c r="E24" s="3"/>
      <c r="F24" s="708" t="s">
        <v>6</v>
      </c>
      <c r="G24" s="708"/>
      <c r="H24" s="9"/>
    </row>
    <row r="25" spans="1:8" ht="15.75" x14ac:dyDescent="0.25">
      <c r="A25" s="3"/>
      <c r="B25" s="3"/>
      <c r="C25" s="3"/>
      <c r="D25" s="3"/>
      <c r="E25" s="3"/>
      <c r="F25" s="3"/>
      <c r="G25" s="3"/>
      <c r="H25" s="9"/>
    </row>
    <row r="26" spans="1:8" ht="15.75" x14ac:dyDescent="0.25">
      <c r="A26" s="3" t="s">
        <v>7</v>
      </c>
      <c r="B26" s="3"/>
      <c r="C26" s="27"/>
      <c r="D26" s="27"/>
      <c r="E26" s="3"/>
      <c r="F26" s="709" t="s">
        <v>437</v>
      </c>
      <c r="G26" s="709"/>
      <c r="H26" s="9"/>
    </row>
    <row r="27" spans="1:8" ht="15.75" x14ac:dyDescent="0.25">
      <c r="A27" s="9"/>
      <c r="B27" s="9"/>
      <c r="C27" s="708" t="s">
        <v>5</v>
      </c>
      <c r="D27" s="708"/>
      <c r="E27" s="3"/>
      <c r="F27" s="708" t="s">
        <v>6</v>
      </c>
      <c r="G27" s="708"/>
      <c r="H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.75" x14ac:dyDescent="0.25">
      <c r="A30" s="9"/>
      <c r="B30" s="9"/>
      <c r="C30" s="9"/>
      <c r="D30" s="9"/>
      <c r="E30" s="9"/>
      <c r="F30" s="9"/>
    </row>
    <row r="31" spans="1:8" ht="15" x14ac:dyDescent="0.2">
      <c r="A31" s="13"/>
      <c r="B31" s="13"/>
      <c r="C31" s="13"/>
      <c r="D31" s="13"/>
      <c r="E31" s="13"/>
      <c r="F31" s="13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A34" s="14"/>
      <c r="B34" s="14"/>
      <c r="C34" s="14"/>
      <c r="D34" s="14"/>
      <c r="E34" s="14"/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  <row r="38" spans="1:6" ht="15" x14ac:dyDescent="0.2">
      <c r="F38" s="14"/>
    </row>
  </sheetData>
  <sheetProtection selectLockedCells="1" selectUnlockedCells="1"/>
  <mergeCells count="21">
    <mergeCell ref="A2:G2"/>
    <mergeCell ref="A3:G3"/>
    <mergeCell ref="A4:G4"/>
    <mergeCell ref="A5:G5"/>
    <mergeCell ref="A13:D13"/>
    <mergeCell ref="A16:D16"/>
    <mergeCell ref="A17:D17"/>
    <mergeCell ref="A18:D18"/>
    <mergeCell ref="A6:G6"/>
    <mergeCell ref="A7:F7"/>
    <mergeCell ref="A8:F8"/>
    <mergeCell ref="A12:D12"/>
    <mergeCell ref="A15:D15"/>
    <mergeCell ref="A14:D14"/>
    <mergeCell ref="A19:D19"/>
    <mergeCell ref="C27:D27"/>
    <mergeCell ref="F27:G27"/>
    <mergeCell ref="F23:G23"/>
    <mergeCell ref="C24:D24"/>
    <mergeCell ref="F24:G24"/>
    <mergeCell ref="F26:G26"/>
  </mergeCells>
  <phoneticPr fontId="15" type="noConversion"/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18"/>
  <sheetViews>
    <sheetView zoomScaleSheetLayoutView="66" workbookViewId="0">
      <selection activeCell="E10" sqref="E10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370</v>
      </c>
      <c r="B3" s="756"/>
      <c r="C3" s="756"/>
      <c r="D3" s="756"/>
      <c r="E3" s="756"/>
      <c r="F3" s="756"/>
      <c r="G3" s="756"/>
    </row>
    <row r="4" spans="1:7" ht="33" customHeight="1" x14ac:dyDescent="0.2">
      <c r="A4" s="956" t="s">
        <v>433</v>
      </c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320</v>
      </c>
      <c r="F8" s="779" t="s">
        <v>986</v>
      </c>
      <c r="G8" s="779" t="s">
        <v>987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781" t="s">
        <v>764</v>
      </c>
      <c r="B10" s="974"/>
      <c r="C10" s="974"/>
      <c r="D10" s="975"/>
      <c r="E10" s="63">
        <f>прочие!E42+канцелярка.!E32</f>
        <v>445263.16000000003</v>
      </c>
      <c r="F10" s="63">
        <f>прочие!H42+канцелярка.!H32</f>
        <v>478157.61</v>
      </c>
      <c r="G10" s="65">
        <f>прочие!K42+канцелярка.!K32</f>
        <v>472810.26</v>
      </c>
    </row>
    <row r="11" spans="1:7" ht="12.75" customHeight="1" x14ac:dyDescent="0.2">
      <c r="A11" s="714" t="s">
        <v>2</v>
      </c>
      <c r="B11" s="714"/>
      <c r="C11" s="714"/>
      <c r="D11" s="714"/>
      <c r="E11" s="5">
        <f>SUM(E10)</f>
        <v>445263.16000000003</v>
      </c>
      <c r="F11" s="61">
        <f t="shared" ref="F11:G11" si="0">SUM(F10)</f>
        <v>478157.61</v>
      </c>
      <c r="G11" s="61">
        <f t="shared" si="0"/>
        <v>472810.26</v>
      </c>
    </row>
    <row r="12" spans="1:7" ht="12.75" customHeight="1" x14ac:dyDescent="0.2">
      <c r="A12" s="714" t="s">
        <v>3</v>
      </c>
      <c r="B12" s="714"/>
      <c r="C12" s="714"/>
      <c r="D12" s="714"/>
      <c r="E12" s="5">
        <f>E11/1000</f>
        <v>445.26316000000003</v>
      </c>
      <c r="F12" s="5">
        <f>F11/1000</f>
        <v>478.15760999999998</v>
      </c>
      <c r="G12" s="5">
        <f>G11/1000</f>
        <v>472.81026000000003</v>
      </c>
    </row>
    <row r="13" spans="1:7" x14ac:dyDescent="0.2">
      <c r="A13" s="783"/>
      <c r="B13" s="783"/>
    </row>
    <row r="14" spans="1:7" ht="15.75" x14ac:dyDescent="0.25">
      <c r="A14" s="3" t="s">
        <v>4</v>
      </c>
      <c r="B14" s="3"/>
      <c r="C14" s="27"/>
      <c r="D14" s="27"/>
      <c r="E14" s="3"/>
      <c r="F14" s="709" t="s">
        <v>436</v>
      </c>
      <c r="G14" s="709"/>
    </row>
    <row r="15" spans="1:7" ht="15.75" customHeight="1" x14ac:dyDescent="0.25">
      <c r="A15" s="3"/>
      <c r="B15" s="3"/>
      <c r="C15" s="708" t="s">
        <v>5</v>
      </c>
      <c r="D15" s="708"/>
      <c r="E15" s="3"/>
      <c r="F15" s="708" t="s">
        <v>6</v>
      </c>
      <c r="G15" s="708"/>
    </row>
    <row r="16" spans="1:7" ht="15.75" x14ac:dyDescent="0.25">
      <c r="A16" s="3"/>
      <c r="B16" s="3"/>
      <c r="C16" s="3"/>
      <c r="D16" s="3"/>
      <c r="E16" s="3"/>
      <c r="F16" s="3"/>
      <c r="G16" s="3"/>
    </row>
    <row r="17" spans="1:11" ht="15.75" x14ac:dyDescent="0.25">
      <c r="A17" s="3" t="s">
        <v>7</v>
      </c>
      <c r="B17" s="3"/>
      <c r="C17" s="27"/>
      <c r="D17" s="27"/>
      <c r="E17" s="3"/>
      <c r="F17" s="709" t="s">
        <v>437</v>
      </c>
      <c r="G17" s="709"/>
    </row>
    <row r="18" spans="1:11" ht="15.75" x14ac:dyDescent="0.25">
      <c r="A18" s="9"/>
      <c r="B18" s="9"/>
      <c r="C18" s="708" t="s">
        <v>5</v>
      </c>
      <c r="D18" s="708"/>
      <c r="E18" s="3"/>
      <c r="F18" s="708" t="s">
        <v>6</v>
      </c>
      <c r="G18" s="708"/>
      <c r="K18" t="s">
        <v>22</v>
      </c>
    </row>
  </sheetData>
  <sheetProtection selectLockedCells="1" selectUnlockedCells="1"/>
  <mergeCells count="20">
    <mergeCell ref="A2:G2"/>
    <mergeCell ref="A3:G3"/>
    <mergeCell ref="A4:G4"/>
    <mergeCell ref="A5:G5"/>
    <mergeCell ref="A6:G6"/>
    <mergeCell ref="A7:F7"/>
    <mergeCell ref="A8:D9"/>
    <mergeCell ref="E8:E9"/>
    <mergeCell ref="F8:F9"/>
    <mergeCell ref="G8:G9"/>
    <mergeCell ref="A10:D10"/>
    <mergeCell ref="F17:G17"/>
    <mergeCell ref="C18:D18"/>
    <mergeCell ref="F18:G18"/>
    <mergeCell ref="A11:D11"/>
    <mergeCell ref="A12:D12"/>
    <mergeCell ref="A13:B13"/>
    <mergeCell ref="F14:G14"/>
    <mergeCell ref="C15:D15"/>
    <mergeCell ref="F15:G15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71"/>
  <sheetViews>
    <sheetView workbookViewId="0">
      <selection activeCell="H34" sqref="H34"/>
    </sheetView>
  </sheetViews>
  <sheetFormatPr defaultRowHeight="12.75" x14ac:dyDescent="0.2"/>
  <cols>
    <col min="1" max="1" width="25.5703125" style="66" customWidth="1"/>
    <col min="2" max="4" width="9.140625" style="66"/>
    <col min="5" max="5" width="12.140625" style="66" customWidth="1"/>
    <col min="6" max="7" width="9.140625" style="66"/>
    <col min="8" max="8" width="12.5703125" style="66" customWidth="1"/>
    <col min="9" max="10" width="9.140625" style="66"/>
    <col min="11" max="11" width="12.140625" style="66" customWidth="1"/>
    <col min="12" max="16384" width="9.140625" style="66"/>
  </cols>
  <sheetData>
    <row r="2" spans="1:11" ht="15.75" x14ac:dyDescent="0.25">
      <c r="A2" s="720" t="s">
        <v>0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</row>
    <row r="3" spans="1:11" ht="15.75" x14ac:dyDescent="0.25">
      <c r="A3" s="718" t="s">
        <v>765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</row>
    <row r="4" spans="1:11" ht="15.75" x14ac:dyDescent="0.2">
      <c r="A4" s="756" t="s">
        <v>745</v>
      </c>
      <c r="B4" s="756"/>
      <c r="C4" s="756"/>
      <c r="D4" s="756"/>
      <c r="E4" s="756"/>
      <c r="F4" s="756"/>
      <c r="G4" s="756"/>
      <c r="H4" s="756"/>
      <c r="I4" s="756"/>
      <c r="J4" s="756"/>
      <c r="K4" s="756"/>
    </row>
    <row r="5" spans="1:11" x14ac:dyDescent="0.2">
      <c r="A5" s="854" t="s">
        <v>1</v>
      </c>
      <c r="B5" s="854"/>
      <c r="C5" s="854"/>
      <c r="D5" s="854"/>
      <c r="E5" s="854"/>
      <c r="F5" s="854"/>
      <c r="G5" s="854"/>
      <c r="H5" s="854"/>
      <c r="I5" s="854"/>
      <c r="J5" s="854"/>
      <c r="K5" s="854"/>
    </row>
    <row r="6" spans="1:11" ht="15.75" x14ac:dyDescent="0.25">
      <c r="A6" s="718" t="s">
        <v>514</v>
      </c>
      <c r="B6" s="718"/>
      <c r="C6" s="718"/>
      <c r="D6" s="718"/>
      <c r="E6" s="718"/>
      <c r="F6" s="718"/>
      <c r="G6" s="718"/>
      <c r="H6" s="718"/>
      <c r="I6" s="718"/>
      <c r="J6" s="718"/>
      <c r="K6" s="718"/>
    </row>
    <row r="7" spans="1:11" ht="15.75" x14ac:dyDescent="0.25">
      <c r="A7" s="718"/>
      <c r="B7" s="718"/>
      <c r="C7" s="718"/>
      <c r="D7" s="718"/>
      <c r="E7" s="718"/>
      <c r="F7" s="718"/>
      <c r="G7" s="718"/>
      <c r="H7" s="718"/>
    </row>
    <row r="9" spans="1:11" ht="15.75" customHeight="1" x14ac:dyDescent="0.2">
      <c r="A9" s="976" t="s">
        <v>8</v>
      </c>
      <c r="B9" s="774" t="s">
        <v>11</v>
      </c>
      <c r="C9" s="774" t="s">
        <v>979</v>
      </c>
      <c r="D9" s="774"/>
      <c r="E9" s="774"/>
      <c r="F9" s="774" t="s">
        <v>991</v>
      </c>
      <c r="G9" s="774"/>
      <c r="H9" s="774"/>
      <c r="I9" s="774" t="s">
        <v>992</v>
      </c>
      <c r="J9" s="774"/>
      <c r="K9" s="774"/>
    </row>
    <row r="10" spans="1:11" ht="15.75" x14ac:dyDescent="0.25">
      <c r="A10" s="976"/>
      <c r="B10" s="774"/>
      <c r="C10" s="26" t="s">
        <v>12</v>
      </c>
      <c r="D10" s="26" t="s">
        <v>13</v>
      </c>
      <c r="E10" s="26" t="s">
        <v>487</v>
      </c>
      <c r="F10" s="26" t="s">
        <v>12</v>
      </c>
      <c r="G10" s="26" t="s">
        <v>13</v>
      </c>
      <c r="H10" s="26" t="s">
        <v>487</v>
      </c>
      <c r="I10" s="26" t="s">
        <v>12</v>
      </c>
      <c r="J10" s="26" t="s">
        <v>13</v>
      </c>
      <c r="K10" s="26" t="s">
        <v>487</v>
      </c>
    </row>
    <row r="11" spans="1:11" ht="35.25" customHeight="1" x14ac:dyDescent="0.25">
      <c r="A11" s="335" t="s">
        <v>766</v>
      </c>
      <c r="B11" s="336" t="s">
        <v>605</v>
      </c>
      <c r="C11" s="337">
        <v>225</v>
      </c>
      <c r="D11" s="338">
        <v>120</v>
      </c>
      <c r="E11" s="338">
        <f t="shared" ref="E11:E41" si="0">C11*D11</f>
        <v>27000</v>
      </c>
      <c r="F11" s="337">
        <v>225</v>
      </c>
      <c r="G11" s="338">
        <v>120</v>
      </c>
      <c r="H11" s="338">
        <f t="shared" ref="H11:H41" si="1">F11*G11</f>
        <v>27000</v>
      </c>
      <c r="I11" s="337">
        <v>225</v>
      </c>
      <c r="J11" s="338">
        <v>120</v>
      </c>
      <c r="K11" s="338">
        <f>I11*J11</f>
        <v>27000</v>
      </c>
    </row>
    <row r="12" spans="1:11" ht="39" customHeight="1" x14ac:dyDescent="0.25">
      <c r="A12" s="339" t="s">
        <v>767</v>
      </c>
      <c r="B12" s="340" t="s">
        <v>605</v>
      </c>
      <c r="C12" s="340">
        <v>140</v>
      </c>
      <c r="D12" s="341">
        <v>150</v>
      </c>
      <c r="E12" s="338">
        <f t="shared" si="0"/>
        <v>21000</v>
      </c>
      <c r="F12" s="340">
        <v>140</v>
      </c>
      <c r="G12" s="341">
        <v>150</v>
      </c>
      <c r="H12" s="338">
        <f t="shared" si="1"/>
        <v>21000</v>
      </c>
      <c r="I12" s="340">
        <v>140</v>
      </c>
      <c r="J12" s="341">
        <v>150</v>
      </c>
      <c r="K12" s="338">
        <f>I12*J12</f>
        <v>21000</v>
      </c>
    </row>
    <row r="13" spans="1:11" ht="39" customHeight="1" x14ac:dyDescent="0.25">
      <c r="A13" s="342" t="s">
        <v>651</v>
      </c>
      <c r="B13" s="336" t="s">
        <v>605</v>
      </c>
      <c r="C13" s="337">
        <v>30</v>
      </c>
      <c r="D13" s="338">
        <v>540</v>
      </c>
      <c r="E13" s="338">
        <f t="shared" si="0"/>
        <v>16200</v>
      </c>
      <c r="F13" s="337">
        <v>30</v>
      </c>
      <c r="G13" s="338">
        <v>540</v>
      </c>
      <c r="H13" s="338">
        <f t="shared" si="1"/>
        <v>16200</v>
      </c>
      <c r="I13" s="337">
        <v>30</v>
      </c>
      <c r="J13" s="338">
        <v>540</v>
      </c>
      <c r="K13" s="338">
        <f t="shared" ref="K13:K41" si="2">I13*J13</f>
        <v>16200</v>
      </c>
    </row>
    <row r="14" spans="1:11" s="10" customFormat="1" ht="22.5" customHeight="1" x14ac:dyDescent="0.25">
      <c r="A14" s="343" t="s">
        <v>768</v>
      </c>
      <c r="B14" s="336" t="s">
        <v>605</v>
      </c>
      <c r="C14" s="336">
        <v>12</v>
      </c>
      <c r="D14" s="344">
        <v>300</v>
      </c>
      <c r="E14" s="338">
        <f t="shared" si="0"/>
        <v>3600</v>
      </c>
      <c r="F14" s="336">
        <v>12</v>
      </c>
      <c r="G14" s="344">
        <v>300</v>
      </c>
      <c r="H14" s="338">
        <f t="shared" si="1"/>
        <v>3600</v>
      </c>
      <c r="I14" s="336">
        <v>12</v>
      </c>
      <c r="J14" s="344">
        <v>300</v>
      </c>
      <c r="K14" s="338">
        <f t="shared" si="2"/>
        <v>3600</v>
      </c>
    </row>
    <row r="15" spans="1:11" s="10" customFormat="1" ht="20.25" customHeight="1" x14ac:dyDescent="0.25">
      <c r="A15" s="343" t="s">
        <v>769</v>
      </c>
      <c r="B15" s="336" t="s">
        <v>605</v>
      </c>
      <c r="C15" s="336">
        <v>12</v>
      </c>
      <c r="D15" s="344">
        <v>450</v>
      </c>
      <c r="E15" s="338">
        <f t="shared" si="0"/>
        <v>5400</v>
      </c>
      <c r="F15" s="336">
        <v>12</v>
      </c>
      <c r="G15" s="344">
        <v>450</v>
      </c>
      <c r="H15" s="338">
        <f t="shared" si="1"/>
        <v>5400</v>
      </c>
      <c r="I15" s="336">
        <v>12</v>
      </c>
      <c r="J15" s="344">
        <v>450</v>
      </c>
      <c r="K15" s="338">
        <f t="shared" si="2"/>
        <v>5400</v>
      </c>
    </row>
    <row r="16" spans="1:11" s="10" customFormat="1" ht="29.25" customHeight="1" x14ac:dyDescent="0.25">
      <c r="A16" s="343" t="s">
        <v>770</v>
      </c>
      <c r="B16" s="336" t="s">
        <v>605</v>
      </c>
      <c r="C16" s="336">
        <v>5</v>
      </c>
      <c r="D16" s="344">
        <v>2315</v>
      </c>
      <c r="E16" s="338">
        <f t="shared" si="0"/>
        <v>11575</v>
      </c>
      <c r="F16" s="336">
        <v>5</v>
      </c>
      <c r="G16" s="344">
        <v>2315</v>
      </c>
      <c r="H16" s="338">
        <f t="shared" si="1"/>
        <v>11575</v>
      </c>
      <c r="I16" s="336">
        <v>5</v>
      </c>
      <c r="J16" s="344">
        <v>2315</v>
      </c>
      <c r="K16" s="338">
        <f t="shared" si="2"/>
        <v>11575</v>
      </c>
    </row>
    <row r="17" spans="1:11" s="10" customFormat="1" ht="13.5" customHeight="1" x14ac:dyDescent="0.25">
      <c r="A17" s="342" t="s">
        <v>771</v>
      </c>
      <c r="B17" s="336" t="s">
        <v>772</v>
      </c>
      <c r="C17" s="336">
        <v>300</v>
      </c>
      <c r="D17" s="344">
        <v>111</v>
      </c>
      <c r="E17" s="338">
        <f t="shared" si="0"/>
        <v>33300</v>
      </c>
      <c r="F17" s="336">
        <v>300</v>
      </c>
      <c r="G17" s="344">
        <v>111</v>
      </c>
      <c r="H17" s="338">
        <f t="shared" si="1"/>
        <v>33300</v>
      </c>
      <c r="I17" s="336">
        <v>300</v>
      </c>
      <c r="J17" s="344">
        <v>111</v>
      </c>
      <c r="K17" s="338">
        <f t="shared" si="2"/>
        <v>33300</v>
      </c>
    </row>
    <row r="18" spans="1:11" s="10" customFormat="1" ht="33.75" customHeight="1" x14ac:dyDescent="0.25">
      <c r="A18" s="342" t="s">
        <v>773</v>
      </c>
      <c r="B18" s="336" t="s">
        <v>605</v>
      </c>
      <c r="C18" s="336">
        <v>15</v>
      </c>
      <c r="D18" s="344">
        <v>40</v>
      </c>
      <c r="E18" s="338">
        <f t="shared" si="0"/>
        <v>600</v>
      </c>
      <c r="F18" s="336">
        <v>15</v>
      </c>
      <c r="G18" s="344">
        <v>40</v>
      </c>
      <c r="H18" s="338">
        <f t="shared" si="1"/>
        <v>600</v>
      </c>
      <c r="I18" s="336">
        <v>15</v>
      </c>
      <c r="J18" s="344">
        <v>40</v>
      </c>
      <c r="K18" s="338">
        <f t="shared" si="2"/>
        <v>600</v>
      </c>
    </row>
    <row r="19" spans="1:11" s="10" customFormat="1" ht="27" customHeight="1" x14ac:dyDescent="0.25">
      <c r="A19" s="342" t="s">
        <v>774</v>
      </c>
      <c r="B19" s="336" t="s">
        <v>605</v>
      </c>
      <c r="C19" s="336">
        <v>25</v>
      </c>
      <c r="D19" s="344">
        <v>145</v>
      </c>
      <c r="E19" s="338">
        <f t="shared" si="0"/>
        <v>3625</v>
      </c>
      <c r="F19" s="336">
        <v>25</v>
      </c>
      <c r="G19" s="344">
        <v>145</v>
      </c>
      <c r="H19" s="338">
        <f t="shared" si="1"/>
        <v>3625</v>
      </c>
      <c r="I19" s="336">
        <v>25</v>
      </c>
      <c r="J19" s="344">
        <v>145</v>
      </c>
      <c r="K19" s="338">
        <f t="shared" si="2"/>
        <v>3625</v>
      </c>
    </row>
    <row r="20" spans="1:11" s="10" customFormat="1" ht="30.75" customHeight="1" x14ac:dyDescent="0.25">
      <c r="A20" s="339" t="s">
        <v>775</v>
      </c>
      <c r="B20" s="336" t="s">
        <v>605</v>
      </c>
      <c r="C20" s="336">
        <v>25</v>
      </c>
      <c r="D20" s="344">
        <v>100</v>
      </c>
      <c r="E20" s="338">
        <f t="shared" si="0"/>
        <v>2500</v>
      </c>
      <c r="F20" s="336">
        <v>25</v>
      </c>
      <c r="G20" s="344">
        <v>100</v>
      </c>
      <c r="H20" s="338">
        <f t="shared" si="1"/>
        <v>2500</v>
      </c>
      <c r="I20" s="336">
        <v>25</v>
      </c>
      <c r="J20" s="344">
        <v>100</v>
      </c>
      <c r="K20" s="338">
        <f t="shared" si="2"/>
        <v>2500</v>
      </c>
    </row>
    <row r="21" spans="1:11" s="10" customFormat="1" ht="30.75" customHeight="1" x14ac:dyDescent="0.25">
      <c r="A21" s="342" t="s">
        <v>776</v>
      </c>
      <c r="B21" s="336" t="s">
        <v>654</v>
      </c>
      <c r="C21" s="336">
        <v>30</v>
      </c>
      <c r="D21" s="344">
        <v>175</v>
      </c>
      <c r="E21" s="338">
        <f t="shared" si="0"/>
        <v>5250</v>
      </c>
      <c r="F21" s="336">
        <v>30</v>
      </c>
      <c r="G21" s="344">
        <v>175</v>
      </c>
      <c r="H21" s="338">
        <f t="shared" si="1"/>
        <v>5250</v>
      </c>
      <c r="I21" s="336">
        <v>30</v>
      </c>
      <c r="J21" s="344">
        <v>175</v>
      </c>
      <c r="K21" s="338">
        <f t="shared" si="2"/>
        <v>5250</v>
      </c>
    </row>
    <row r="22" spans="1:11" s="10" customFormat="1" ht="15" customHeight="1" x14ac:dyDescent="0.25">
      <c r="A22" s="342" t="s">
        <v>777</v>
      </c>
      <c r="B22" s="336" t="s">
        <v>605</v>
      </c>
      <c r="C22" s="336">
        <v>30</v>
      </c>
      <c r="D22" s="344">
        <v>60</v>
      </c>
      <c r="E22" s="338">
        <f t="shared" si="0"/>
        <v>1800</v>
      </c>
      <c r="F22" s="336">
        <v>30</v>
      </c>
      <c r="G22" s="344">
        <v>60</v>
      </c>
      <c r="H22" s="338">
        <f t="shared" si="1"/>
        <v>1800</v>
      </c>
      <c r="I22" s="336">
        <v>30</v>
      </c>
      <c r="J22" s="344">
        <v>60</v>
      </c>
      <c r="K22" s="338">
        <f t="shared" si="2"/>
        <v>1800</v>
      </c>
    </row>
    <row r="23" spans="1:11" s="10" customFormat="1" ht="13.5" customHeight="1" x14ac:dyDescent="0.25">
      <c r="A23" s="342" t="s">
        <v>778</v>
      </c>
      <c r="B23" s="336" t="s">
        <v>605</v>
      </c>
      <c r="C23" s="336">
        <v>30</v>
      </c>
      <c r="D23" s="344">
        <v>30</v>
      </c>
      <c r="E23" s="338">
        <f t="shared" si="0"/>
        <v>900</v>
      </c>
      <c r="F23" s="336">
        <v>30</v>
      </c>
      <c r="G23" s="344">
        <v>30</v>
      </c>
      <c r="H23" s="338">
        <f t="shared" si="1"/>
        <v>900</v>
      </c>
      <c r="I23" s="336">
        <v>30</v>
      </c>
      <c r="J23" s="344">
        <v>30</v>
      </c>
      <c r="K23" s="338">
        <f t="shared" si="2"/>
        <v>900</v>
      </c>
    </row>
    <row r="24" spans="1:11" s="10" customFormat="1" ht="19.5" customHeight="1" x14ac:dyDescent="0.25">
      <c r="A24" s="342" t="s">
        <v>642</v>
      </c>
      <c r="B24" s="336" t="s">
        <v>605</v>
      </c>
      <c r="C24" s="336">
        <v>100</v>
      </c>
      <c r="D24" s="344">
        <v>7</v>
      </c>
      <c r="E24" s="338">
        <f t="shared" si="0"/>
        <v>700</v>
      </c>
      <c r="F24" s="336">
        <v>100</v>
      </c>
      <c r="G24" s="344">
        <v>7</v>
      </c>
      <c r="H24" s="338">
        <f t="shared" si="1"/>
        <v>700</v>
      </c>
      <c r="I24" s="336">
        <v>100</v>
      </c>
      <c r="J24" s="344">
        <v>7</v>
      </c>
      <c r="K24" s="338">
        <f t="shared" si="2"/>
        <v>700</v>
      </c>
    </row>
    <row r="25" spans="1:11" s="10" customFormat="1" ht="12" customHeight="1" x14ac:dyDescent="0.25">
      <c r="A25" s="342" t="s">
        <v>779</v>
      </c>
      <c r="B25" s="336" t="s">
        <v>605</v>
      </c>
      <c r="C25" s="336">
        <v>25</v>
      </c>
      <c r="D25" s="344">
        <v>18</v>
      </c>
      <c r="E25" s="338">
        <f t="shared" si="0"/>
        <v>450</v>
      </c>
      <c r="F25" s="336">
        <v>25</v>
      </c>
      <c r="G25" s="344">
        <v>18</v>
      </c>
      <c r="H25" s="338">
        <f t="shared" si="1"/>
        <v>450</v>
      </c>
      <c r="I25" s="336">
        <v>25</v>
      </c>
      <c r="J25" s="344">
        <v>18</v>
      </c>
      <c r="K25" s="338">
        <f t="shared" si="2"/>
        <v>450</v>
      </c>
    </row>
    <row r="26" spans="1:11" s="10" customFormat="1" ht="15" x14ac:dyDescent="0.25">
      <c r="A26" s="342" t="s">
        <v>780</v>
      </c>
      <c r="B26" s="336" t="s">
        <v>605</v>
      </c>
      <c r="C26" s="336">
        <v>30</v>
      </c>
      <c r="D26" s="344">
        <v>100</v>
      </c>
      <c r="E26" s="338">
        <f t="shared" si="0"/>
        <v>3000</v>
      </c>
      <c r="F26" s="336">
        <v>30</v>
      </c>
      <c r="G26" s="344">
        <v>100</v>
      </c>
      <c r="H26" s="338">
        <f t="shared" si="1"/>
        <v>3000</v>
      </c>
      <c r="I26" s="336">
        <v>30</v>
      </c>
      <c r="J26" s="344">
        <v>100</v>
      </c>
      <c r="K26" s="338">
        <f t="shared" si="2"/>
        <v>3000</v>
      </c>
    </row>
    <row r="27" spans="1:11" s="10" customFormat="1" ht="13.5" customHeight="1" x14ac:dyDescent="0.25">
      <c r="A27" s="342" t="s">
        <v>781</v>
      </c>
      <c r="B27" s="336" t="s">
        <v>605</v>
      </c>
      <c r="C27" s="336">
        <v>30</v>
      </c>
      <c r="D27" s="344">
        <v>12</v>
      </c>
      <c r="E27" s="338">
        <f t="shared" si="0"/>
        <v>360</v>
      </c>
      <c r="F27" s="336">
        <v>30</v>
      </c>
      <c r="G27" s="344">
        <v>12</v>
      </c>
      <c r="H27" s="338">
        <f t="shared" si="1"/>
        <v>360</v>
      </c>
      <c r="I27" s="336">
        <v>30</v>
      </c>
      <c r="J27" s="344">
        <v>12</v>
      </c>
      <c r="K27" s="338">
        <f t="shared" si="2"/>
        <v>360</v>
      </c>
    </row>
    <row r="28" spans="1:11" s="10" customFormat="1" ht="17.25" customHeight="1" x14ac:dyDescent="0.25">
      <c r="A28" s="342" t="s">
        <v>782</v>
      </c>
      <c r="B28" s="336" t="s">
        <v>605</v>
      </c>
      <c r="C28" s="336">
        <v>100</v>
      </c>
      <c r="D28" s="344">
        <v>14</v>
      </c>
      <c r="E28" s="338">
        <f t="shared" si="0"/>
        <v>1400</v>
      </c>
      <c r="F28" s="336">
        <v>100</v>
      </c>
      <c r="G28" s="344">
        <v>14</v>
      </c>
      <c r="H28" s="338">
        <f t="shared" si="1"/>
        <v>1400</v>
      </c>
      <c r="I28" s="336">
        <v>100</v>
      </c>
      <c r="J28" s="344">
        <v>14</v>
      </c>
      <c r="K28" s="338">
        <f t="shared" si="2"/>
        <v>1400</v>
      </c>
    </row>
    <row r="29" spans="1:11" s="10" customFormat="1" ht="15" customHeight="1" x14ac:dyDescent="0.25">
      <c r="A29" s="342" t="s">
        <v>783</v>
      </c>
      <c r="B29" s="336" t="s">
        <v>605</v>
      </c>
      <c r="C29" s="336">
        <v>25</v>
      </c>
      <c r="D29" s="344">
        <v>45</v>
      </c>
      <c r="E29" s="338">
        <f t="shared" si="0"/>
        <v>1125</v>
      </c>
      <c r="F29" s="336">
        <v>25</v>
      </c>
      <c r="G29" s="344">
        <v>45</v>
      </c>
      <c r="H29" s="338">
        <f t="shared" si="1"/>
        <v>1125</v>
      </c>
      <c r="I29" s="336">
        <v>25</v>
      </c>
      <c r="J29" s="344">
        <v>45</v>
      </c>
      <c r="K29" s="338">
        <f t="shared" si="2"/>
        <v>1125</v>
      </c>
    </row>
    <row r="30" spans="1:11" s="10" customFormat="1" ht="21" customHeight="1" x14ac:dyDescent="0.25">
      <c r="A30" s="342" t="s">
        <v>784</v>
      </c>
      <c r="B30" s="336" t="s">
        <v>605</v>
      </c>
      <c r="C30" s="336">
        <v>15</v>
      </c>
      <c r="D30" s="344">
        <v>45</v>
      </c>
      <c r="E30" s="338">
        <f t="shared" si="0"/>
        <v>675</v>
      </c>
      <c r="F30" s="336">
        <v>15</v>
      </c>
      <c r="G30" s="344">
        <v>45</v>
      </c>
      <c r="H30" s="338">
        <f t="shared" si="1"/>
        <v>675</v>
      </c>
      <c r="I30" s="336">
        <v>15</v>
      </c>
      <c r="J30" s="344">
        <v>45</v>
      </c>
      <c r="K30" s="338">
        <f t="shared" si="2"/>
        <v>675</v>
      </c>
    </row>
    <row r="31" spans="1:11" s="10" customFormat="1" ht="17.25" customHeight="1" x14ac:dyDescent="0.25">
      <c r="A31" s="345" t="s">
        <v>785</v>
      </c>
      <c r="B31" s="336" t="s">
        <v>786</v>
      </c>
      <c r="C31" s="336">
        <v>100</v>
      </c>
      <c r="D31" s="344">
        <v>9</v>
      </c>
      <c r="E31" s="338">
        <f t="shared" si="0"/>
        <v>900</v>
      </c>
      <c r="F31" s="336">
        <v>100</v>
      </c>
      <c r="G31" s="344">
        <v>9</v>
      </c>
      <c r="H31" s="338">
        <f t="shared" si="1"/>
        <v>900</v>
      </c>
      <c r="I31" s="336">
        <v>100</v>
      </c>
      <c r="J31" s="344">
        <v>9</v>
      </c>
      <c r="K31" s="338">
        <f t="shared" si="2"/>
        <v>900</v>
      </c>
    </row>
    <row r="32" spans="1:11" s="10" customFormat="1" ht="12.75" customHeight="1" x14ac:dyDescent="0.25">
      <c r="A32" s="346" t="s">
        <v>787</v>
      </c>
      <c r="B32" s="347" t="s">
        <v>633</v>
      </c>
      <c r="C32" s="348">
        <v>10</v>
      </c>
      <c r="D32" s="344">
        <v>429</v>
      </c>
      <c r="E32" s="338">
        <f t="shared" si="0"/>
        <v>4290</v>
      </c>
      <c r="F32" s="348">
        <v>10</v>
      </c>
      <c r="G32" s="344">
        <v>429</v>
      </c>
      <c r="H32" s="338">
        <f t="shared" si="1"/>
        <v>4290</v>
      </c>
      <c r="I32" s="348">
        <v>10</v>
      </c>
      <c r="J32" s="344">
        <v>429</v>
      </c>
      <c r="K32" s="338">
        <f t="shared" si="2"/>
        <v>4290</v>
      </c>
    </row>
    <row r="33" spans="1:11" s="10" customFormat="1" ht="15" x14ac:dyDescent="0.25">
      <c r="A33" s="346" t="s">
        <v>788</v>
      </c>
      <c r="B33" s="347" t="s">
        <v>633</v>
      </c>
      <c r="C33" s="348">
        <v>1</v>
      </c>
      <c r="D33" s="344">
        <v>2187.16</v>
      </c>
      <c r="E33" s="338">
        <f t="shared" si="0"/>
        <v>2187.16</v>
      </c>
      <c r="F33" s="348">
        <v>2</v>
      </c>
      <c r="G33" s="344">
        <v>2140.8000000000002</v>
      </c>
      <c r="H33" s="338">
        <v>4951.6099999999997</v>
      </c>
      <c r="I33" s="348">
        <v>1</v>
      </c>
      <c r="J33" s="344">
        <v>404.26</v>
      </c>
      <c r="K33" s="338">
        <f t="shared" si="2"/>
        <v>404.26</v>
      </c>
    </row>
    <row r="34" spans="1:11" s="10" customFormat="1" ht="14.25" customHeight="1" x14ac:dyDescent="0.25">
      <c r="A34" s="346" t="s">
        <v>789</v>
      </c>
      <c r="B34" s="347" t="s">
        <v>633</v>
      </c>
      <c r="C34" s="348">
        <v>10</v>
      </c>
      <c r="D34" s="344">
        <v>1500</v>
      </c>
      <c r="E34" s="338">
        <f t="shared" si="0"/>
        <v>15000</v>
      </c>
      <c r="F34" s="348">
        <v>10</v>
      </c>
      <c r="G34" s="344">
        <v>1500</v>
      </c>
      <c r="H34" s="338">
        <f t="shared" si="1"/>
        <v>15000</v>
      </c>
      <c r="I34" s="348">
        <v>10</v>
      </c>
      <c r="J34" s="344">
        <v>1500</v>
      </c>
      <c r="K34" s="338">
        <f t="shared" si="2"/>
        <v>15000</v>
      </c>
    </row>
    <row r="35" spans="1:11" s="10" customFormat="1" ht="18.75" customHeight="1" x14ac:dyDescent="0.25">
      <c r="A35" s="346" t="s">
        <v>790</v>
      </c>
      <c r="B35" s="347" t="s">
        <v>633</v>
      </c>
      <c r="C35" s="348">
        <v>2</v>
      </c>
      <c r="D35" s="344">
        <v>2935</v>
      </c>
      <c r="E35" s="338">
        <f>C35*D35</f>
        <v>5870</v>
      </c>
      <c r="F35" s="348">
        <v>20</v>
      </c>
      <c r="G35" s="344">
        <v>1800</v>
      </c>
      <c r="H35" s="338">
        <f t="shared" si="1"/>
        <v>36000</v>
      </c>
      <c r="I35" s="348">
        <v>20</v>
      </c>
      <c r="J35" s="344">
        <v>1800</v>
      </c>
      <c r="K35" s="338">
        <f t="shared" si="2"/>
        <v>36000</v>
      </c>
    </row>
    <row r="36" spans="1:11" s="10" customFormat="1" ht="18.75" customHeight="1" x14ac:dyDescent="0.25">
      <c r="A36" s="346" t="s">
        <v>791</v>
      </c>
      <c r="B36" s="347" t="s">
        <v>633</v>
      </c>
      <c r="C36" s="348">
        <v>30</v>
      </c>
      <c r="D36" s="344">
        <v>800</v>
      </c>
      <c r="E36" s="338">
        <f t="shared" si="0"/>
        <v>24000</v>
      </c>
      <c r="F36" s="348">
        <v>30</v>
      </c>
      <c r="G36" s="344">
        <v>800</v>
      </c>
      <c r="H36" s="338">
        <f t="shared" si="1"/>
        <v>24000</v>
      </c>
      <c r="I36" s="348">
        <v>29</v>
      </c>
      <c r="J36" s="344">
        <v>800</v>
      </c>
      <c r="K36" s="338">
        <f t="shared" si="2"/>
        <v>23200</v>
      </c>
    </row>
    <row r="37" spans="1:11" s="10" customFormat="1" ht="35.25" customHeight="1" x14ac:dyDescent="0.25">
      <c r="A37" s="346" t="s">
        <v>792</v>
      </c>
      <c r="B37" s="347" t="s">
        <v>633</v>
      </c>
      <c r="C37" s="348">
        <v>30</v>
      </c>
      <c r="D37" s="344">
        <v>400</v>
      </c>
      <c r="E37" s="338">
        <f t="shared" si="0"/>
        <v>12000</v>
      </c>
      <c r="F37" s="348">
        <v>30</v>
      </c>
      <c r="G37" s="344">
        <v>400</v>
      </c>
      <c r="H37" s="338">
        <f t="shared" si="1"/>
        <v>12000</v>
      </c>
      <c r="I37" s="348">
        <v>30</v>
      </c>
      <c r="J37" s="344">
        <v>400</v>
      </c>
      <c r="K37" s="338">
        <f t="shared" si="2"/>
        <v>12000</v>
      </c>
    </row>
    <row r="38" spans="1:11" s="10" customFormat="1" ht="32.25" customHeight="1" x14ac:dyDescent="0.25">
      <c r="A38" s="346" t="s">
        <v>793</v>
      </c>
      <c r="B38" s="347" t="s">
        <v>633</v>
      </c>
      <c r="C38" s="348">
        <v>30</v>
      </c>
      <c r="D38" s="344">
        <v>1200</v>
      </c>
      <c r="E38" s="338">
        <f t="shared" si="0"/>
        <v>36000</v>
      </c>
      <c r="F38" s="348">
        <v>30</v>
      </c>
      <c r="G38" s="344">
        <v>1200</v>
      </c>
      <c r="H38" s="338">
        <v>21000</v>
      </c>
      <c r="I38" s="348">
        <v>30</v>
      </c>
      <c r="J38" s="344">
        <v>1200</v>
      </c>
      <c r="K38" s="338">
        <v>21000</v>
      </c>
    </row>
    <row r="39" spans="1:11" s="10" customFormat="1" ht="15" x14ac:dyDescent="0.25">
      <c r="A39" s="349" t="s">
        <v>794</v>
      </c>
      <c r="B39" s="347" t="s">
        <v>633</v>
      </c>
      <c r="C39" s="348">
        <v>3</v>
      </c>
      <c r="D39" s="344">
        <v>500</v>
      </c>
      <c r="E39" s="338">
        <f t="shared" si="0"/>
        <v>1500</v>
      </c>
      <c r="F39" s="348">
        <v>3</v>
      </c>
      <c r="G39" s="344">
        <v>500</v>
      </c>
      <c r="H39" s="338">
        <f t="shared" si="1"/>
        <v>1500</v>
      </c>
      <c r="I39" s="348">
        <v>3</v>
      </c>
      <c r="J39" s="344">
        <v>500</v>
      </c>
      <c r="K39" s="338">
        <f t="shared" si="2"/>
        <v>1500</v>
      </c>
    </row>
    <row r="40" spans="1:11" s="10" customFormat="1" ht="15" x14ac:dyDescent="0.25">
      <c r="A40" s="349" t="s">
        <v>795</v>
      </c>
      <c r="B40" s="347" t="s">
        <v>633</v>
      </c>
      <c r="C40" s="348">
        <v>3</v>
      </c>
      <c r="D40" s="344">
        <v>500</v>
      </c>
      <c r="E40" s="338">
        <f t="shared" si="0"/>
        <v>1500</v>
      </c>
      <c r="F40" s="348">
        <v>3</v>
      </c>
      <c r="G40" s="344">
        <v>500</v>
      </c>
      <c r="H40" s="338">
        <f t="shared" si="1"/>
        <v>1500</v>
      </c>
      <c r="I40" s="348">
        <v>3</v>
      </c>
      <c r="J40" s="344">
        <v>500</v>
      </c>
      <c r="K40" s="338">
        <f t="shared" si="2"/>
        <v>1500</v>
      </c>
    </row>
    <row r="41" spans="1:11" s="10" customFormat="1" ht="15" x14ac:dyDescent="0.25">
      <c r="A41" s="349" t="s">
        <v>796</v>
      </c>
      <c r="B41" s="347" t="s">
        <v>633</v>
      </c>
      <c r="C41" s="348">
        <v>30</v>
      </c>
      <c r="D41" s="344">
        <v>950</v>
      </c>
      <c r="E41" s="338">
        <f t="shared" si="0"/>
        <v>28500</v>
      </c>
      <c r="F41" s="348">
        <v>30</v>
      </c>
      <c r="G41" s="344">
        <v>950</v>
      </c>
      <c r="H41" s="338">
        <f t="shared" si="1"/>
        <v>28500</v>
      </c>
      <c r="I41" s="348">
        <v>30</v>
      </c>
      <c r="J41" s="344">
        <v>950</v>
      </c>
      <c r="K41" s="338">
        <f t="shared" si="2"/>
        <v>28500</v>
      </c>
    </row>
    <row r="42" spans="1:11" ht="14.25" x14ac:dyDescent="0.2">
      <c r="A42" s="350" t="s">
        <v>2</v>
      </c>
      <c r="B42" s="351" t="s">
        <v>21</v>
      </c>
      <c r="C42" s="351" t="s">
        <v>21</v>
      </c>
      <c r="D42" s="351" t="s">
        <v>21</v>
      </c>
      <c r="E42" s="352">
        <f>SUM(E11:E41)</f>
        <v>272207.16000000003</v>
      </c>
      <c r="F42" s="351" t="s">
        <v>21</v>
      </c>
      <c r="G42" s="351" t="s">
        <v>21</v>
      </c>
      <c r="H42" s="352">
        <f>SUM(H11:H41)</f>
        <v>290101.61</v>
      </c>
      <c r="I42" s="351" t="s">
        <v>21</v>
      </c>
      <c r="J42" s="351" t="s">
        <v>21</v>
      </c>
      <c r="K42" s="352">
        <f>SUM(K11:K41)</f>
        <v>284754.26</v>
      </c>
    </row>
    <row r="43" spans="1:11" ht="14.25" x14ac:dyDescent="0.2">
      <c r="A43" s="350" t="s">
        <v>24</v>
      </c>
      <c r="B43" s="351" t="s">
        <v>21</v>
      </c>
      <c r="C43" s="351" t="s">
        <v>21</v>
      </c>
      <c r="D43" s="351" t="s">
        <v>21</v>
      </c>
      <c r="E43" s="352">
        <f>E42/1000</f>
        <v>272.20716000000004</v>
      </c>
      <c r="F43" s="351" t="s">
        <v>21</v>
      </c>
      <c r="G43" s="351" t="s">
        <v>21</v>
      </c>
      <c r="H43" s="352">
        <f>H42/1000</f>
        <v>290.10160999999999</v>
      </c>
      <c r="I43" s="351" t="s">
        <v>21</v>
      </c>
      <c r="J43" s="351" t="s">
        <v>21</v>
      </c>
      <c r="K43" s="352">
        <f>K42/1000</f>
        <v>284.75425999999999</v>
      </c>
    </row>
    <row r="44" spans="1:11" x14ac:dyDescent="0.2">
      <c r="A44" s="1"/>
      <c r="B44" s="1"/>
      <c r="C44" s="1"/>
      <c r="D44" s="1"/>
      <c r="E44" s="1"/>
      <c r="F44" s="1"/>
      <c r="G44" s="1"/>
      <c r="H44" s="1"/>
    </row>
    <row r="45" spans="1:11" ht="15.75" x14ac:dyDescent="0.25">
      <c r="A45" s="67" t="s">
        <v>4</v>
      </c>
      <c r="B45" s="67"/>
      <c r="C45" s="1"/>
      <c r="D45" s="11"/>
      <c r="E45" s="11"/>
      <c r="F45" s="1"/>
      <c r="G45" s="709" t="s">
        <v>761</v>
      </c>
      <c r="H45" s="709"/>
      <c r="I45" s="709"/>
    </row>
    <row r="46" spans="1:11" ht="15.75" x14ac:dyDescent="0.25">
      <c r="A46" s="67"/>
      <c r="B46" s="67"/>
      <c r="C46" s="1"/>
      <c r="D46" s="961" t="s">
        <v>5</v>
      </c>
      <c r="E46" s="961"/>
      <c r="F46" s="1"/>
      <c r="G46" s="844" t="s">
        <v>6</v>
      </c>
      <c r="H46" s="844"/>
      <c r="I46" s="844"/>
    </row>
    <row r="47" spans="1:11" ht="15.75" x14ac:dyDescent="0.25">
      <c r="A47" s="67"/>
      <c r="B47" s="67"/>
      <c r="C47" s="1"/>
      <c r="D47" s="1"/>
      <c r="E47" s="1"/>
      <c r="F47" s="1"/>
      <c r="G47" s="1"/>
      <c r="H47" s="1"/>
      <c r="I47" s="68"/>
    </row>
    <row r="48" spans="1:11" ht="15.75" x14ac:dyDescent="0.25">
      <c r="A48" s="67" t="s">
        <v>7</v>
      </c>
      <c r="B48" s="67"/>
      <c r="C48" s="1"/>
      <c r="D48" s="11"/>
      <c r="E48" s="11"/>
      <c r="F48" s="1"/>
      <c r="G48" s="709" t="s">
        <v>797</v>
      </c>
      <c r="H48" s="709"/>
      <c r="I48" s="709"/>
    </row>
    <row r="49" spans="1:9" ht="15.75" x14ac:dyDescent="0.25">
      <c r="A49" s="68"/>
      <c r="B49" s="68"/>
      <c r="C49" s="68"/>
      <c r="D49" s="961" t="s">
        <v>5</v>
      </c>
      <c r="E49" s="961"/>
      <c r="F49" s="1"/>
      <c r="G49" s="844" t="s">
        <v>6</v>
      </c>
      <c r="H49" s="844"/>
      <c r="I49" s="844"/>
    </row>
    <row r="50" spans="1:9" x14ac:dyDescent="0.2">
      <c r="A50" s="1"/>
      <c r="B50" s="1"/>
      <c r="C50" s="1"/>
      <c r="D50" s="1"/>
      <c r="E50" s="1"/>
      <c r="F50" s="1"/>
      <c r="G50" s="1"/>
      <c r="H50" s="1"/>
    </row>
    <row r="51" spans="1:9" x14ac:dyDescent="0.2">
      <c r="A51" s="1"/>
      <c r="B51" s="1"/>
      <c r="C51" s="1"/>
      <c r="D51" s="1"/>
      <c r="E51" s="1"/>
      <c r="F51" s="1"/>
      <c r="G51" s="1"/>
      <c r="H51" s="1"/>
    </row>
    <row r="52" spans="1:9" x14ac:dyDescent="0.2">
      <c r="A52" s="1"/>
      <c r="B52" s="1"/>
      <c r="C52" s="1"/>
      <c r="D52" s="1"/>
      <c r="E52" s="1"/>
      <c r="F52" s="1"/>
      <c r="G52" s="1"/>
      <c r="H52" s="1"/>
    </row>
    <row r="53" spans="1:9" x14ac:dyDescent="0.2">
      <c r="A53" s="1"/>
      <c r="B53" s="1"/>
      <c r="C53" s="1"/>
      <c r="D53" s="1"/>
      <c r="E53" s="1"/>
      <c r="F53" s="1"/>
      <c r="G53" s="1"/>
      <c r="H53" s="1"/>
    </row>
    <row r="54" spans="1:9" x14ac:dyDescent="0.2">
      <c r="A54" s="1"/>
      <c r="B54" s="1"/>
      <c r="C54" s="1"/>
      <c r="D54" s="1"/>
      <c r="E54" s="1"/>
      <c r="F54" s="1"/>
      <c r="G54" s="1"/>
      <c r="H54" s="1"/>
    </row>
    <row r="55" spans="1:9" x14ac:dyDescent="0.2">
      <c r="A55" s="1"/>
      <c r="B55" s="1"/>
      <c r="C55" s="1"/>
      <c r="D55" s="1"/>
      <c r="E55" s="1"/>
      <c r="F55" s="1"/>
      <c r="G55" s="1"/>
      <c r="H55" s="1"/>
    </row>
    <row r="56" spans="1:9" x14ac:dyDescent="0.2">
      <c r="A56" s="1"/>
      <c r="B56" s="1"/>
      <c r="C56" s="1"/>
      <c r="D56" s="1"/>
      <c r="E56" s="1"/>
      <c r="F56" s="1"/>
      <c r="G56" s="1"/>
      <c r="H56" s="1"/>
    </row>
    <row r="57" spans="1:9" x14ac:dyDescent="0.2">
      <c r="A57" s="1"/>
      <c r="B57" s="1"/>
      <c r="C57" s="1"/>
      <c r="D57" s="1"/>
      <c r="E57" s="1"/>
      <c r="F57" s="1"/>
      <c r="G57" s="1"/>
      <c r="H57" s="1"/>
    </row>
    <row r="58" spans="1:9" x14ac:dyDescent="0.2">
      <c r="A58" s="1"/>
      <c r="B58" s="1"/>
      <c r="C58" s="1"/>
      <c r="D58" s="1"/>
      <c r="E58" s="1"/>
      <c r="F58" s="1"/>
      <c r="G58" s="1"/>
      <c r="H58" s="1"/>
    </row>
    <row r="59" spans="1:9" x14ac:dyDescent="0.2">
      <c r="A59" s="1"/>
      <c r="B59" s="1"/>
      <c r="C59" s="1"/>
      <c r="D59" s="1"/>
      <c r="E59" s="1"/>
      <c r="F59" s="1"/>
      <c r="G59" s="1"/>
      <c r="H59" s="1"/>
    </row>
    <row r="60" spans="1:9" x14ac:dyDescent="0.2">
      <c r="A60" s="1"/>
      <c r="B60" s="1"/>
      <c r="C60" s="1"/>
      <c r="D60" s="1"/>
      <c r="E60" s="1"/>
      <c r="F60" s="1"/>
      <c r="G60" s="1"/>
      <c r="H60" s="1"/>
    </row>
    <row r="61" spans="1:9" x14ac:dyDescent="0.2">
      <c r="A61" s="1"/>
      <c r="B61" s="1"/>
      <c r="C61" s="1"/>
      <c r="D61" s="1"/>
      <c r="E61" s="1"/>
      <c r="F61" s="1"/>
      <c r="G61" s="1"/>
      <c r="H61" s="1"/>
    </row>
    <row r="62" spans="1:9" x14ac:dyDescent="0.2">
      <c r="A62" s="1"/>
      <c r="B62" s="1"/>
      <c r="C62" s="1"/>
      <c r="D62" s="1"/>
      <c r="E62" s="1"/>
      <c r="F62" s="1"/>
      <c r="G62" s="1"/>
      <c r="H62" s="1"/>
    </row>
    <row r="63" spans="1:9" x14ac:dyDescent="0.2">
      <c r="A63" s="1"/>
      <c r="B63" s="1"/>
      <c r="C63" s="1"/>
      <c r="D63" s="1"/>
      <c r="E63" s="1"/>
      <c r="F63" s="1"/>
      <c r="G63" s="1"/>
      <c r="H63" s="1"/>
    </row>
    <row r="64" spans="1:9" x14ac:dyDescent="0.2">
      <c r="A64" s="1"/>
      <c r="B64" s="1"/>
      <c r="C64" s="1"/>
      <c r="D64" s="1"/>
      <c r="E64" s="1"/>
      <c r="F64" s="1"/>
      <c r="G64" s="1"/>
      <c r="H64" s="1"/>
    </row>
    <row r="65" spans="1:8" x14ac:dyDescent="0.2">
      <c r="A65" s="1"/>
      <c r="B65" s="1"/>
      <c r="C65" s="1"/>
      <c r="D65" s="1"/>
      <c r="E65" s="1"/>
      <c r="F65" s="1"/>
      <c r="G65" s="1"/>
      <c r="H65" s="1"/>
    </row>
    <row r="66" spans="1:8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</sheetData>
  <mergeCells count="17">
    <mergeCell ref="D46:E46"/>
    <mergeCell ref="G46:I46"/>
    <mergeCell ref="G48:I48"/>
    <mergeCell ref="D49:E49"/>
    <mergeCell ref="G49:I49"/>
    <mergeCell ref="G45:I45"/>
    <mergeCell ref="A2:K2"/>
    <mergeCell ref="A3:K3"/>
    <mergeCell ref="A4:K4"/>
    <mergeCell ref="A5:K5"/>
    <mergeCell ref="A6:K6"/>
    <mergeCell ref="A7:H7"/>
    <mergeCell ref="A9:A10"/>
    <mergeCell ref="B9:B10"/>
    <mergeCell ref="C9:E9"/>
    <mergeCell ref="F9:H9"/>
    <mergeCell ref="I9:K9"/>
  </mergeCells>
  <pageMargins left="0.7" right="0.7" top="0.75" bottom="0.75" header="0.3" footer="0.3"/>
  <pageSetup paperSize="9" orientation="landscape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61"/>
  <sheetViews>
    <sheetView topLeftCell="A13" workbookViewId="0">
      <selection activeCell="I29" sqref="I29"/>
    </sheetView>
  </sheetViews>
  <sheetFormatPr defaultRowHeight="12.75" x14ac:dyDescent="0.2"/>
  <cols>
    <col min="1" max="1" width="22.7109375" style="66" customWidth="1"/>
    <col min="2" max="4" width="9.140625" style="66"/>
    <col min="5" max="5" width="11.7109375" style="66" customWidth="1"/>
    <col min="6" max="7" width="9.140625" style="66"/>
    <col min="8" max="8" width="12.85546875" style="66" customWidth="1"/>
    <col min="9" max="10" width="9.140625" style="66"/>
    <col min="11" max="11" width="11" style="66" customWidth="1"/>
    <col min="12" max="16384" width="9.140625" style="66"/>
  </cols>
  <sheetData>
    <row r="2" spans="1:11" ht="15.75" x14ac:dyDescent="0.25">
      <c r="A2" s="720" t="s">
        <v>0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</row>
    <row r="3" spans="1:11" ht="15.75" x14ac:dyDescent="0.25">
      <c r="A3" s="718" t="s">
        <v>603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</row>
    <row r="4" spans="1:11" ht="15.75" x14ac:dyDescent="0.25">
      <c r="A4" s="721" t="s">
        <v>745</v>
      </c>
      <c r="B4" s="721"/>
      <c r="C4" s="721"/>
      <c r="D4" s="721"/>
      <c r="E4" s="721"/>
      <c r="F4" s="721"/>
      <c r="G4" s="721"/>
      <c r="H4" s="721"/>
      <c r="I4" s="721"/>
      <c r="J4" s="721"/>
      <c r="K4" s="721"/>
    </row>
    <row r="5" spans="1:11" x14ac:dyDescent="0.2">
      <c r="A5" s="854" t="s">
        <v>1</v>
      </c>
      <c r="B5" s="854"/>
      <c r="C5" s="854"/>
      <c r="D5" s="854"/>
      <c r="E5" s="854"/>
      <c r="F5" s="854"/>
      <c r="G5" s="854"/>
      <c r="H5" s="854"/>
      <c r="I5" s="854"/>
      <c r="J5" s="854"/>
      <c r="K5" s="854"/>
    </row>
    <row r="6" spans="1:11" ht="15.75" x14ac:dyDescent="0.25">
      <c r="A6" s="718" t="s">
        <v>813</v>
      </c>
      <c r="B6" s="718"/>
      <c r="C6" s="718"/>
      <c r="D6" s="718"/>
      <c r="E6" s="718"/>
      <c r="F6" s="718"/>
      <c r="G6" s="718"/>
      <c r="H6" s="718"/>
      <c r="I6" s="718"/>
      <c r="J6" s="718"/>
      <c r="K6" s="718"/>
    </row>
    <row r="7" spans="1:11" ht="15.75" x14ac:dyDescent="0.25">
      <c r="A7" s="718"/>
      <c r="B7" s="718"/>
      <c r="C7" s="718"/>
      <c r="D7" s="718"/>
      <c r="E7" s="718"/>
      <c r="F7" s="718"/>
      <c r="G7" s="718"/>
      <c r="H7" s="718"/>
    </row>
    <row r="9" spans="1:11" ht="15.75" customHeight="1" x14ac:dyDescent="0.2">
      <c r="A9" s="977" t="s">
        <v>8</v>
      </c>
      <c r="B9" s="861" t="s">
        <v>11</v>
      </c>
      <c r="C9" s="774" t="s">
        <v>979</v>
      </c>
      <c r="D9" s="774"/>
      <c r="E9" s="774"/>
      <c r="F9" s="774" t="s">
        <v>991</v>
      </c>
      <c r="G9" s="774"/>
      <c r="H9" s="774"/>
      <c r="I9" s="774" t="s">
        <v>992</v>
      </c>
      <c r="J9" s="774"/>
      <c r="K9" s="774"/>
    </row>
    <row r="10" spans="1:11" ht="15.75" x14ac:dyDescent="0.25">
      <c r="A10" s="977"/>
      <c r="B10" s="861"/>
      <c r="C10" s="353" t="s">
        <v>12</v>
      </c>
      <c r="D10" s="353" t="s">
        <v>13</v>
      </c>
      <c r="E10" s="353" t="s">
        <v>487</v>
      </c>
      <c r="F10" s="353" t="s">
        <v>12</v>
      </c>
      <c r="G10" s="353" t="s">
        <v>13</v>
      </c>
      <c r="H10" s="353" t="s">
        <v>487</v>
      </c>
      <c r="I10" s="353" t="s">
        <v>12</v>
      </c>
      <c r="J10" s="353" t="s">
        <v>13</v>
      </c>
      <c r="K10" s="353" t="s">
        <v>487</v>
      </c>
    </row>
    <row r="11" spans="1:11" s="10" customFormat="1" ht="15" x14ac:dyDescent="0.2">
      <c r="A11" s="298" t="s">
        <v>798</v>
      </c>
      <c r="B11" s="354" t="s">
        <v>605</v>
      </c>
      <c r="C11" s="354">
        <v>300</v>
      </c>
      <c r="D11" s="281">
        <v>3.5</v>
      </c>
      <c r="E11" s="281">
        <f>C11*D11</f>
        <v>1050</v>
      </c>
      <c r="F11" s="354">
        <v>300</v>
      </c>
      <c r="G11" s="281">
        <v>3.5</v>
      </c>
      <c r="H11" s="281">
        <f>F11*G11</f>
        <v>1050</v>
      </c>
      <c r="I11" s="354">
        <v>300</v>
      </c>
      <c r="J11" s="281">
        <v>3.5</v>
      </c>
      <c r="K11" s="281">
        <f>I11*J11</f>
        <v>1050</v>
      </c>
    </row>
    <row r="12" spans="1:11" s="10" customFormat="1" ht="15" x14ac:dyDescent="0.2">
      <c r="A12" s="298" t="s">
        <v>799</v>
      </c>
      <c r="B12" s="354" t="s">
        <v>605</v>
      </c>
      <c r="C12" s="354">
        <v>300</v>
      </c>
      <c r="D12" s="281">
        <v>3.5</v>
      </c>
      <c r="E12" s="281">
        <f t="shared" ref="E12:E31" si="0">C12*D12</f>
        <v>1050</v>
      </c>
      <c r="F12" s="354">
        <v>300</v>
      </c>
      <c r="G12" s="281">
        <v>3.5</v>
      </c>
      <c r="H12" s="281">
        <f t="shared" ref="H12:H31" si="1">F12*G12</f>
        <v>1050</v>
      </c>
      <c r="I12" s="354">
        <v>300</v>
      </c>
      <c r="J12" s="281">
        <v>3.5</v>
      </c>
      <c r="K12" s="281">
        <f t="shared" ref="K12:K31" si="2">I12*J12</f>
        <v>1050</v>
      </c>
    </row>
    <row r="13" spans="1:11" s="10" customFormat="1" ht="15" x14ac:dyDescent="0.2">
      <c r="A13" s="298" t="s">
        <v>800</v>
      </c>
      <c r="B13" s="354" t="s">
        <v>605</v>
      </c>
      <c r="C13" s="354">
        <v>100</v>
      </c>
      <c r="D13" s="281">
        <v>3.5</v>
      </c>
      <c r="E13" s="281">
        <f t="shared" si="0"/>
        <v>350</v>
      </c>
      <c r="F13" s="354">
        <v>100</v>
      </c>
      <c r="G13" s="281">
        <v>3.5</v>
      </c>
      <c r="H13" s="281">
        <f t="shared" si="1"/>
        <v>350</v>
      </c>
      <c r="I13" s="354">
        <v>100</v>
      </c>
      <c r="J13" s="281">
        <v>3.5</v>
      </c>
      <c r="K13" s="281">
        <f t="shared" si="2"/>
        <v>350</v>
      </c>
    </row>
    <row r="14" spans="1:11" s="10" customFormat="1" ht="15" x14ac:dyDescent="0.2">
      <c r="A14" s="298" t="s">
        <v>801</v>
      </c>
      <c r="B14" s="354" t="s">
        <v>605</v>
      </c>
      <c r="C14" s="354">
        <v>100</v>
      </c>
      <c r="D14" s="281">
        <v>25</v>
      </c>
      <c r="E14" s="281">
        <f t="shared" si="0"/>
        <v>2500</v>
      </c>
      <c r="F14" s="354">
        <v>100</v>
      </c>
      <c r="G14" s="281">
        <v>25</v>
      </c>
      <c r="H14" s="281">
        <f t="shared" si="1"/>
        <v>2500</v>
      </c>
      <c r="I14" s="354">
        <v>100</v>
      </c>
      <c r="J14" s="281">
        <v>25</v>
      </c>
      <c r="K14" s="281">
        <f t="shared" si="2"/>
        <v>2500</v>
      </c>
    </row>
    <row r="15" spans="1:11" s="10" customFormat="1" ht="15" x14ac:dyDescent="0.2">
      <c r="A15" s="298" t="s">
        <v>802</v>
      </c>
      <c r="B15" s="354" t="s">
        <v>605</v>
      </c>
      <c r="C15" s="354">
        <v>50</v>
      </c>
      <c r="D15" s="281">
        <v>35</v>
      </c>
      <c r="E15" s="281">
        <f t="shared" si="0"/>
        <v>1750</v>
      </c>
      <c r="F15" s="354">
        <v>50</v>
      </c>
      <c r="G15" s="281">
        <v>35</v>
      </c>
      <c r="H15" s="281">
        <f t="shared" si="1"/>
        <v>1750</v>
      </c>
      <c r="I15" s="354">
        <v>50</v>
      </c>
      <c r="J15" s="281">
        <v>35</v>
      </c>
      <c r="K15" s="281">
        <f t="shared" si="2"/>
        <v>1750</v>
      </c>
    </row>
    <row r="16" spans="1:11" s="10" customFormat="1" ht="15" x14ac:dyDescent="0.2">
      <c r="A16" s="298" t="s">
        <v>610</v>
      </c>
      <c r="B16" s="354" t="s">
        <v>605</v>
      </c>
      <c r="C16" s="354">
        <v>50</v>
      </c>
      <c r="D16" s="281">
        <v>9.5</v>
      </c>
      <c r="E16" s="281">
        <f t="shared" si="0"/>
        <v>475</v>
      </c>
      <c r="F16" s="354">
        <v>50</v>
      </c>
      <c r="G16" s="281">
        <v>9.5</v>
      </c>
      <c r="H16" s="281">
        <f t="shared" si="1"/>
        <v>475</v>
      </c>
      <c r="I16" s="354">
        <v>50</v>
      </c>
      <c r="J16" s="281">
        <v>9.5</v>
      </c>
      <c r="K16" s="281">
        <f t="shared" si="2"/>
        <v>475</v>
      </c>
    </row>
    <row r="17" spans="1:11" s="10" customFormat="1" ht="15" x14ac:dyDescent="0.2">
      <c r="A17" s="298" t="s">
        <v>625</v>
      </c>
      <c r="B17" s="354" t="s">
        <v>605</v>
      </c>
      <c r="C17" s="354">
        <v>10</v>
      </c>
      <c r="D17" s="281">
        <v>14.4</v>
      </c>
      <c r="E17" s="281">
        <f t="shared" si="0"/>
        <v>144</v>
      </c>
      <c r="F17" s="354">
        <v>10</v>
      </c>
      <c r="G17" s="281">
        <v>14.4</v>
      </c>
      <c r="H17" s="281">
        <f t="shared" si="1"/>
        <v>144</v>
      </c>
      <c r="I17" s="354">
        <v>10</v>
      </c>
      <c r="J17" s="281">
        <v>14.4</v>
      </c>
      <c r="K17" s="281">
        <f t="shared" si="2"/>
        <v>144</v>
      </c>
    </row>
    <row r="18" spans="1:11" s="10" customFormat="1" ht="15" x14ac:dyDescent="0.2">
      <c r="A18" s="298" t="s">
        <v>620</v>
      </c>
      <c r="B18" s="354" t="s">
        <v>605</v>
      </c>
      <c r="C18" s="354">
        <v>10</v>
      </c>
      <c r="D18" s="281">
        <v>65</v>
      </c>
      <c r="E18" s="281">
        <f t="shared" si="0"/>
        <v>650</v>
      </c>
      <c r="F18" s="354">
        <v>10</v>
      </c>
      <c r="G18" s="281">
        <v>65</v>
      </c>
      <c r="H18" s="281">
        <f t="shared" si="1"/>
        <v>650</v>
      </c>
      <c r="I18" s="354">
        <v>10</v>
      </c>
      <c r="J18" s="281">
        <v>65</v>
      </c>
      <c r="K18" s="281">
        <f t="shared" si="2"/>
        <v>650</v>
      </c>
    </row>
    <row r="19" spans="1:11" s="10" customFormat="1" ht="15" x14ac:dyDescent="0.2">
      <c r="A19" s="298" t="s">
        <v>611</v>
      </c>
      <c r="B19" s="354" t="s">
        <v>605</v>
      </c>
      <c r="C19" s="354">
        <v>50</v>
      </c>
      <c r="D19" s="281">
        <v>7.5</v>
      </c>
      <c r="E19" s="281">
        <f t="shared" si="0"/>
        <v>375</v>
      </c>
      <c r="F19" s="354">
        <v>50</v>
      </c>
      <c r="G19" s="281">
        <v>7.5</v>
      </c>
      <c r="H19" s="281">
        <f t="shared" si="1"/>
        <v>375</v>
      </c>
      <c r="I19" s="354">
        <v>50</v>
      </c>
      <c r="J19" s="281">
        <v>7.5</v>
      </c>
      <c r="K19" s="281">
        <f t="shared" si="2"/>
        <v>375</v>
      </c>
    </row>
    <row r="20" spans="1:11" s="10" customFormat="1" ht="15" x14ac:dyDescent="0.2">
      <c r="A20" s="298" t="s">
        <v>614</v>
      </c>
      <c r="B20" s="354" t="s">
        <v>605</v>
      </c>
      <c r="C20" s="354">
        <v>10</v>
      </c>
      <c r="D20" s="281">
        <v>12.3</v>
      </c>
      <c r="E20" s="281">
        <f t="shared" si="0"/>
        <v>123</v>
      </c>
      <c r="F20" s="354">
        <v>10</v>
      </c>
      <c r="G20" s="281">
        <v>12.3</v>
      </c>
      <c r="H20" s="281">
        <f t="shared" si="1"/>
        <v>123</v>
      </c>
      <c r="I20" s="354">
        <v>10</v>
      </c>
      <c r="J20" s="281">
        <v>12.3</v>
      </c>
      <c r="K20" s="281">
        <f t="shared" si="2"/>
        <v>123</v>
      </c>
    </row>
    <row r="21" spans="1:11" s="10" customFormat="1" ht="15" x14ac:dyDescent="0.2">
      <c r="A21" s="298" t="s">
        <v>626</v>
      </c>
      <c r="B21" s="354" t="s">
        <v>605</v>
      </c>
      <c r="C21" s="354">
        <v>10</v>
      </c>
      <c r="D21" s="281">
        <v>10</v>
      </c>
      <c r="E21" s="281">
        <f t="shared" si="0"/>
        <v>100</v>
      </c>
      <c r="F21" s="354">
        <v>10</v>
      </c>
      <c r="G21" s="281">
        <v>10</v>
      </c>
      <c r="H21" s="281">
        <f t="shared" si="1"/>
        <v>100</v>
      </c>
      <c r="I21" s="354">
        <v>10</v>
      </c>
      <c r="J21" s="281">
        <v>10</v>
      </c>
      <c r="K21" s="281">
        <f t="shared" si="2"/>
        <v>100</v>
      </c>
    </row>
    <row r="22" spans="1:11" s="10" customFormat="1" ht="15" x14ac:dyDescent="0.2">
      <c r="A22" s="298" t="s">
        <v>627</v>
      </c>
      <c r="B22" s="354" t="s">
        <v>605</v>
      </c>
      <c r="C22" s="354">
        <v>10</v>
      </c>
      <c r="D22" s="281">
        <v>12</v>
      </c>
      <c r="E22" s="281">
        <f t="shared" si="0"/>
        <v>120</v>
      </c>
      <c r="F22" s="354">
        <v>10</v>
      </c>
      <c r="G22" s="281">
        <v>12</v>
      </c>
      <c r="H22" s="281">
        <f t="shared" si="1"/>
        <v>120</v>
      </c>
      <c r="I22" s="354">
        <v>10</v>
      </c>
      <c r="J22" s="281">
        <v>12</v>
      </c>
      <c r="K22" s="281">
        <f t="shared" si="2"/>
        <v>120</v>
      </c>
    </row>
    <row r="23" spans="1:11" s="10" customFormat="1" ht="15" x14ac:dyDescent="0.2">
      <c r="A23" s="298" t="s">
        <v>803</v>
      </c>
      <c r="B23" s="354" t="s">
        <v>605</v>
      </c>
      <c r="C23" s="354">
        <v>10</v>
      </c>
      <c r="D23" s="281">
        <v>35</v>
      </c>
      <c r="E23" s="281">
        <f t="shared" si="0"/>
        <v>350</v>
      </c>
      <c r="F23" s="354">
        <v>10</v>
      </c>
      <c r="G23" s="281">
        <v>35</v>
      </c>
      <c r="H23" s="281">
        <f t="shared" si="1"/>
        <v>350</v>
      </c>
      <c r="I23" s="354">
        <v>10</v>
      </c>
      <c r="J23" s="281">
        <v>35</v>
      </c>
      <c r="K23" s="281">
        <f t="shared" si="2"/>
        <v>350</v>
      </c>
    </row>
    <row r="24" spans="1:11" s="10" customFormat="1" ht="15" x14ac:dyDescent="0.2">
      <c r="A24" s="298" t="s">
        <v>804</v>
      </c>
      <c r="B24" s="354" t="s">
        <v>805</v>
      </c>
      <c r="C24" s="354">
        <v>10</v>
      </c>
      <c r="D24" s="281">
        <v>27.9</v>
      </c>
      <c r="E24" s="281">
        <f t="shared" si="0"/>
        <v>279</v>
      </c>
      <c r="F24" s="354">
        <v>10</v>
      </c>
      <c r="G24" s="281">
        <v>27.9</v>
      </c>
      <c r="H24" s="281">
        <f t="shared" si="1"/>
        <v>279</v>
      </c>
      <c r="I24" s="354">
        <v>10</v>
      </c>
      <c r="J24" s="281">
        <v>27.9</v>
      </c>
      <c r="K24" s="281">
        <f t="shared" si="2"/>
        <v>279</v>
      </c>
    </row>
    <row r="25" spans="1:11" s="10" customFormat="1" ht="15" x14ac:dyDescent="0.2">
      <c r="A25" s="298" t="s">
        <v>806</v>
      </c>
      <c r="B25" s="354" t="s">
        <v>805</v>
      </c>
      <c r="C25" s="354">
        <v>10</v>
      </c>
      <c r="D25" s="281">
        <v>14</v>
      </c>
      <c r="E25" s="281">
        <f t="shared" si="0"/>
        <v>140</v>
      </c>
      <c r="F25" s="354">
        <v>10</v>
      </c>
      <c r="G25" s="281">
        <v>14</v>
      </c>
      <c r="H25" s="281">
        <f t="shared" si="1"/>
        <v>140</v>
      </c>
      <c r="I25" s="354">
        <v>10</v>
      </c>
      <c r="J25" s="281">
        <v>14</v>
      </c>
      <c r="K25" s="281">
        <f t="shared" si="2"/>
        <v>140</v>
      </c>
    </row>
    <row r="26" spans="1:11" s="10" customFormat="1" ht="25.5" x14ac:dyDescent="0.2">
      <c r="A26" s="298" t="s">
        <v>807</v>
      </c>
      <c r="B26" s="354" t="s">
        <v>605</v>
      </c>
      <c r="C26" s="354">
        <v>100</v>
      </c>
      <c r="D26" s="281">
        <v>18</v>
      </c>
      <c r="E26" s="281">
        <f t="shared" si="0"/>
        <v>1800</v>
      </c>
      <c r="F26" s="354">
        <v>100</v>
      </c>
      <c r="G26" s="281">
        <v>18</v>
      </c>
      <c r="H26" s="281">
        <f t="shared" si="1"/>
        <v>1800</v>
      </c>
      <c r="I26" s="354">
        <v>100</v>
      </c>
      <c r="J26" s="281">
        <v>18</v>
      </c>
      <c r="K26" s="281">
        <f t="shared" si="2"/>
        <v>1800</v>
      </c>
    </row>
    <row r="27" spans="1:11" s="10" customFormat="1" ht="15" x14ac:dyDescent="0.2">
      <c r="A27" s="298" t="s">
        <v>808</v>
      </c>
      <c r="B27" s="354" t="s">
        <v>605</v>
      </c>
      <c r="C27" s="354">
        <v>675</v>
      </c>
      <c r="D27" s="281">
        <v>40</v>
      </c>
      <c r="E27" s="281">
        <f t="shared" si="0"/>
        <v>27000</v>
      </c>
      <c r="F27" s="354">
        <v>150</v>
      </c>
      <c r="G27" s="281">
        <v>40</v>
      </c>
      <c r="H27" s="281">
        <f t="shared" si="1"/>
        <v>6000</v>
      </c>
      <c r="I27" s="354">
        <v>150</v>
      </c>
      <c r="J27" s="281">
        <v>40</v>
      </c>
      <c r="K27" s="281">
        <f t="shared" si="2"/>
        <v>6000</v>
      </c>
    </row>
    <row r="28" spans="1:11" s="10" customFormat="1" ht="15" x14ac:dyDescent="0.2">
      <c r="A28" s="298" t="s">
        <v>809</v>
      </c>
      <c r="B28" s="354" t="s">
        <v>613</v>
      </c>
      <c r="C28" s="354">
        <v>525</v>
      </c>
      <c r="D28" s="281">
        <v>240</v>
      </c>
      <c r="E28" s="281">
        <f t="shared" si="0"/>
        <v>126000</v>
      </c>
      <c r="F28" s="354">
        <v>675</v>
      </c>
      <c r="G28" s="281">
        <v>240</v>
      </c>
      <c r="H28" s="281">
        <f t="shared" si="1"/>
        <v>162000</v>
      </c>
      <c r="I28" s="354">
        <v>675</v>
      </c>
      <c r="J28" s="281">
        <v>240</v>
      </c>
      <c r="K28" s="281">
        <f t="shared" si="2"/>
        <v>162000</v>
      </c>
    </row>
    <row r="29" spans="1:11" s="10" customFormat="1" ht="15" x14ac:dyDescent="0.2">
      <c r="A29" s="298" t="s">
        <v>810</v>
      </c>
      <c r="B29" s="354" t="s">
        <v>605</v>
      </c>
      <c r="C29" s="354">
        <v>60</v>
      </c>
      <c r="D29" s="281">
        <v>60</v>
      </c>
      <c r="E29" s="281">
        <f t="shared" si="0"/>
        <v>3600</v>
      </c>
      <c r="F29" s="354">
        <v>60</v>
      </c>
      <c r="G29" s="281">
        <v>60</v>
      </c>
      <c r="H29" s="281">
        <f t="shared" si="1"/>
        <v>3600</v>
      </c>
      <c r="I29" s="354">
        <v>60</v>
      </c>
      <c r="J29" s="281">
        <v>60</v>
      </c>
      <c r="K29" s="281">
        <f t="shared" si="2"/>
        <v>3600</v>
      </c>
    </row>
    <row r="30" spans="1:11" s="10" customFormat="1" ht="15" x14ac:dyDescent="0.2">
      <c r="A30" s="298" t="s">
        <v>811</v>
      </c>
      <c r="B30" s="354" t="s">
        <v>605</v>
      </c>
      <c r="C30" s="354">
        <v>60</v>
      </c>
      <c r="D30" s="281">
        <v>70</v>
      </c>
      <c r="E30" s="281">
        <f t="shared" si="0"/>
        <v>4200</v>
      </c>
      <c r="F30" s="354">
        <v>60</v>
      </c>
      <c r="G30" s="281">
        <v>70</v>
      </c>
      <c r="H30" s="281">
        <f t="shared" si="1"/>
        <v>4200</v>
      </c>
      <c r="I30" s="354">
        <v>60</v>
      </c>
      <c r="J30" s="281">
        <v>70</v>
      </c>
      <c r="K30" s="281">
        <f t="shared" si="2"/>
        <v>4200</v>
      </c>
    </row>
    <row r="31" spans="1:11" s="10" customFormat="1" ht="15" x14ac:dyDescent="0.2">
      <c r="A31" s="298" t="s">
        <v>812</v>
      </c>
      <c r="B31" s="354" t="s">
        <v>605</v>
      </c>
      <c r="C31" s="354">
        <v>20</v>
      </c>
      <c r="D31" s="281">
        <v>50</v>
      </c>
      <c r="E31" s="281">
        <f t="shared" si="0"/>
        <v>1000</v>
      </c>
      <c r="F31" s="354">
        <v>20</v>
      </c>
      <c r="G31" s="281">
        <v>50</v>
      </c>
      <c r="H31" s="281">
        <f t="shared" si="1"/>
        <v>1000</v>
      </c>
      <c r="I31" s="354">
        <v>20</v>
      </c>
      <c r="J31" s="281">
        <v>50</v>
      </c>
      <c r="K31" s="281">
        <f t="shared" si="2"/>
        <v>1000</v>
      </c>
    </row>
    <row r="32" spans="1:11" ht="15.75" x14ac:dyDescent="0.25">
      <c r="A32" s="355" t="s">
        <v>2</v>
      </c>
      <c r="B32" s="356" t="s">
        <v>21</v>
      </c>
      <c r="C32" s="356" t="s">
        <v>21</v>
      </c>
      <c r="D32" s="356" t="s">
        <v>21</v>
      </c>
      <c r="E32" s="357">
        <f>SUM(E11:E31)</f>
        <v>173056</v>
      </c>
      <c r="F32" s="356" t="s">
        <v>21</v>
      </c>
      <c r="G32" s="356" t="s">
        <v>21</v>
      </c>
      <c r="H32" s="358">
        <f>SUM(H11:H31)</f>
        <v>188056</v>
      </c>
      <c r="I32" s="356" t="s">
        <v>21</v>
      </c>
      <c r="J32" s="356" t="s">
        <v>21</v>
      </c>
      <c r="K32" s="358">
        <f>SUM(K11:K31)</f>
        <v>188056</v>
      </c>
    </row>
    <row r="33" spans="1:11" ht="15.75" x14ac:dyDescent="0.25">
      <c r="A33" s="359" t="s">
        <v>24</v>
      </c>
      <c r="B33" s="360" t="s">
        <v>21</v>
      </c>
      <c r="C33" s="360" t="s">
        <v>21</v>
      </c>
      <c r="D33" s="360" t="s">
        <v>21</v>
      </c>
      <c r="E33" s="361">
        <f>E32/1000</f>
        <v>173.05600000000001</v>
      </c>
      <c r="F33" s="360" t="s">
        <v>21</v>
      </c>
      <c r="G33" s="360" t="s">
        <v>21</v>
      </c>
      <c r="H33" s="361">
        <f>H32/1000</f>
        <v>188.05600000000001</v>
      </c>
      <c r="I33" s="360" t="s">
        <v>21</v>
      </c>
      <c r="J33" s="360" t="s">
        <v>21</v>
      </c>
      <c r="K33" s="361">
        <f>K32/1000</f>
        <v>188.05600000000001</v>
      </c>
    </row>
    <row r="34" spans="1:11" x14ac:dyDescent="0.2">
      <c r="A34" s="1"/>
      <c r="B34" s="1"/>
      <c r="C34" s="1"/>
      <c r="D34" s="1"/>
      <c r="E34" s="1"/>
      <c r="F34" s="1"/>
      <c r="G34" s="1"/>
      <c r="H34" s="1"/>
    </row>
    <row r="35" spans="1:11" ht="15.75" x14ac:dyDescent="0.25">
      <c r="A35" s="67" t="s">
        <v>4</v>
      </c>
      <c r="B35" s="67"/>
      <c r="C35" s="1"/>
      <c r="D35" s="11"/>
      <c r="E35" s="11"/>
      <c r="F35" s="69"/>
      <c r="G35" s="1"/>
      <c r="H35" s="709" t="s">
        <v>761</v>
      </c>
      <c r="I35" s="709"/>
      <c r="J35" s="709"/>
    </row>
    <row r="36" spans="1:11" ht="15.75" x14ac:dyDescent="0.25">
      <c r="A36" s="67"/>
      <c r="B36" s="67"/>
      <c r="C36" s="1"/>
      <c r="D36" s="961" t="s">
        <v>5</v>
      </c>
      <c r="E36" s="961"/>
      <c r="F36" s="277"/>
      <c r="G36" s="1"/>
      <c r="H36" s="844" t="s">
        <v>6</v>
      </c>
      <c r="I36" s="844"/>
      <c r="J36" s="844"/>
    </row>
    <row r="37" spans="1:11" ht="15.75" x14ac:dyDescent="0.25">
      <c r="A37" s="67"/>
      <c r="B37" s="67"/>
      <c r="C37" s="1"/>
      <c r="D37" s="1"/>
      <c r="E37" s="1"/>
      <c r="F37" s="1"/>
      <c r="G37" s="1"/>
      <c r="H37" s="1"/>
      <c r="I37" s="1"/>
      <c r="J37" s="68"/>
    </row>
    <row r="38" spans="1:11" ht="15.75" x14ac:dyDescent="0.25">
      <c r="A38" s="67" t="s">
        <v>7</v>
      </c>
      <c r="B38" s="67"/>
      <c r="C38" s="1"/>
      <c r="D38" s="11"/>
      <c r="E38" s="11"/>
      <c r="F38" s="69"/>
      <c r="G38" s="1"/>
      <c r="H38" s="709" t="s">
        <v>762</v>
      </c>
      <c r="I38" s="709"/>
      <c r="J38" s="709"/>
    </row>
    <row r="39" spans="1:11" ht="15.75" x14ac:dyDescent="0.25">
      <c r="A39" s="68"/>
      <c r="B39" s="68"/>
      <c r="C39" s="68"/>
      <c r="D39" s="961" t="s">
        <v>5</v>
      </c>
      <c r="E39" s="961"/>
      <c r="F39" s="277"/>
      <c r="G39" s="1"/>
      <c r="H39" s="844" t="s">
        <v>6</v>
      </c>
      <c r="I39" s="844"/>
      <c r="J39" s="844"/>
    </row>
    <row r="40" spans="1:11" x14ac:dyDescent="0.2">
      <c r="A40" s="1"/>
      <c r="B40" s="1"/>
      <c r="C40" s="1"/>
      <c r="D40" s="1"/>
      <c r="E40" s="1"/>
      <c r="F40" s="1"/>
      <c r="G40" s="1"/>
      <c r="H40" s="1"/>
    </row>
    <row r="41" spans="1:11" x14ac:dyDescent="0.2">
      <c r="A41" s="1"/>
      <c r="B41" s="1"/>
      <c r="C41" s="1"/>
      <c r="D41" s="1"/>
      <c r="E41" s="1"/>
      <c r="F41" s="1"/>
      <c r="G41" s="1"/>
      <c r="H41" s="1"/>
    </row>
    <row r="42" spans="1:11" x14ac:dyDescent="0.2">
      <c r="A42" s="1"/>
      <c r="B42" s="1"/>
      <c r="C42" s="1"/>
      <c r="D42" s="1"/>
      <c r="E42" s="1"/>
      <c r="F42" s="1"/>
      <c r="G42" s="1"/>
      <c r="H42" s="1"/>
    </row>
    <row r="43" spans="1:11" x14ac:dyDescent="0.2">
      <c r="A43" s="1"/>
      <c r="B43" s="1"/>
      <c r="C43" s="1"/>
      <c r="D43" s="1"/>
      <c r="E43" s="1"/>
      <c r="F43" s="1"/>
      <c r="G43" s="1"/>
      <c r="H43" s="1"/>
    </row>
    <row r="44" spans="1:11" x14ac:dyDescent="0.2">
      <c r="A44" s="1"/>
      <c r="B44" s="1"/>
      <c r="C44" s="1"/>
      <c r="D44" s="1"/>
      <c r="E44" s="1"/>
      <c r="F44" s="1"/>
      <c r="G44" s="1"/>
      <c r="H44" s="1"/>
    </row>
    <row r="45" spans="1:11" x14ac:dyDescent="0.2">
      <c r="A45" s="1"/>
      <c r="B45" s="1"/>
      <c r="C45" s="1"/>
      <c r="D45" s="1"/>
      <c r="E45" s="1"/>
      <c r="F45" s="1"/>
      <c r="G45" s="1"/>
      <c r="H45" s="1"/>
    </row>
    <row r="46" spans="1:11" x14ac:dyDescent="0.2">
      <c r="A46" s="1"/>
      <c r="B46" s="1"/>
      <c r="C46" s="1"/>
      <c r="D46" s="1"/>
      <c r="E46" s="1"/>
      <c r="F46" s="1"/>
      <c r="G46" s="1"/>
      <c r="H46" s="1"/>
    </row>
    <row r="47" spans="1:11" x14ac:dyDescent="0.2">
      <c r="A47" s="1"/>
      <c r="B47" s="1"/>
      <c r="C47" s="1"/>
      <c r="D47" s="1"/>
      <c r="E47" s="1"/>
      <c r="F47" s="1"/>
      <c r="G47" s="1"/>
      <c r="H47" s="1"/>
    </row>
    <row r="48" spans="1:11" x14ac:dyDescent="0.2">
      <c r="A48" s="1"/>
      <c r="B48" s="1"/>
      <c r="C48" s="1"/>
      <c r="D48" s="1"/>
      <c r="E48" s="1"/>
      <c r="F48" s="1"/>
      <c r="G48" s="1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x14ac:dyDescent="0.2">
      <c r="A60" s="1"/>
      <c r="B60" s="1"/>
      <c r="C60" s="1"/>
      <c r="D60" s="1"/>
      <c r="E60" s="1"/>
      <c r="F60" s="1"/>
      <c r="G60" s="1"/>
      <c r="H60" s="1"/>
    </row>
    <row r="61" spans="1:8" x14ac:dyDescent="0.2">
      <c r="A61" s="1"/>
      <c r="B61" s="1"/>
      <c r="C61" s="1"/>
      <c r="D61" s="1"/>
      <c r="E61" s="1"/>
      <c r="F61" s="1"/>
      <c r="G61" s="1"/>
      <c r="H61" s="1"/>
    </row>
  </sheetData>
  <mergeCells count="17">
    <mergeCell ref="D36:E36"/>
    <mergeCell ref="H36:J36"/>
    <mergeCell ref="H38:J38"/>
    <mergeCell ref="D39:E39"/>
    <mergeCell ref="H39:J39"/>
    <mergeCell ref="H35:J35"/>
    <mergeCell ref="A2:K2"/>
    <mergeCell ref="A3:K3"/>
    <mergeCell ref="A4:K4"/>
    <mergeCell ref="A5:K5"/>
    <mergeCell ref="A6:K6"/>
    <mergeCell ref="A7:H7"/>
    <mergeCell ref="A9:A10"/>
    <mergeCell ref="B9:B10"/>
    <mergeCell ref="C9:E9"/>
    <mergeCell ref="F9:H9"/>
    <mergeCell ref="I9:K9"/>
  </mergeCells>
  <pageMargins left="0.7" right="0.7" top="0.75" bottom="0.75" header="0.3" footer="0.3"/>
  <pageSetup paperSize="9" orientation="landscape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49"/>
  <sheetViews>
    <sheetView view="pageBreakPreview" topLeftCell="A4" zoomScale="66" zoomScaleNormal="66" zoomScaleSheetLayoutView="66" workbookViewId="0">
      <selection activeCell="X29" sqref="X29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371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2:G2"/>
    <mergeCell ref="A3:G3"/>
    <mergeCell ref="A4:G4"/>
    <mergeCell ref="A5:G5"/>
    <mergeCell ref="A6:G6"/>
    <mergeCell ref="A7:F7"/>
    <mergeCell ref="A8:D9"/>
    <mergeCell ref="E8:E9"/>
    <mergeCell ref="F8:F9"/>
    <mergeCell ref="G8:G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49"/>
  <sheetViews>
    <sheetView view="pageBreakPreview" topLeftCell="A10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7" customHeight="1" x14ac:dyDescent="0.2">
      <c r="A3" s="756" t="s">
        <v>376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58.5" customHeight="1" x14ac:dyDescent="0.2">
      <c r="A3" s="756" t="s">
        <v>377</v>
      </c>
      <c r="B3" s="756"/>
      <c r="C3" s="756"/>
      <c r="D3" s="756"/>
      <c r="E3" s="756"/>
      <c r="F3" s="756"/>
      <c r="G3" s="756"/>
    </row>
    <row r="4" spans="1:7" ht="56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8"/>
  <sheetViews>
    <sheetView view="pageBreakPreview" topLeftCell="A4" zoomScale="66" zoomScaleNormal="66" zoomScaleSheetLayoutView="66" workbookViewId="0">
      <selection activeCell="I26" sqref="I26"/>
    </sheetView>
  </sheetViews>
  <sheetFormatPr defaultRowHeight="15" x14ac:dyDescent="0.2"/>
  <cols>
    <col min="1" max="1" width="9.140625" style="14"/>
    <col min="2" max="2" width="19.7109375" style="14" customWidth="1"/>
    <col min="3" max="3" width="15.5703125" style="14" customWidth="1"/>
    <col min="4" max="4" width="6" style="14" customWidth="1"/>
    <col min="5" max="5" width="12.7109375" style="14" customWidth="1"/>
    <col min="6" max="6" width="11.5703125" style="14" customWidth="1"/>
    <col min="7" max="7" width="16.28515625" style="14" customWidth="1"/>
    <col min="8" max="8" width="13.7109375" style="14" customWidth="1"/>
    <col min="9" max="9" width="12.85546875" style="14" customWidth="1"/>
    <col min="10" max="10" width="13.140625" style="14" customWidth="1"/>
    <col min="11" max="11" width="10.7109375" style="14" customWidth="1"/>
    <col min="12" max="12" width="10.42578125" style="14" customWidth="1"/>
    <col min="13" max="13" width="13.7109375" style="14" customWidth="1"/>
  </cols>
  <sheetData>
    <row r="1" spans="1:13" ht="15.75" x14ac:dyDescent="0.25">
      <c r="A1" s="720" t="s">
        <v>0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</row>
    <row r="2" spans="1:13" ht="15.75" customHeight="1" x14ac:dyDescent="0.25">
      <c r="A2" s="718" t="s">
        <v>359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</row>
    <row r="3" spans="1:13" ht="40.5" customHeight="1" x14ac:dyDescent="0.25">
      <c r="A3" s="721"/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</row>
    <row r="4" spans="1:13" ht="15.75" customHeight="1" x14ac:dyDescent="0.2">
      <c r="A4" s="727" t="s">
        <v>1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</row>
    <row r="5" spans="1:13" ht="15.75" customHeight="1" x14ac:dyDescent="0.25">
      <c r="A5" s="718" t="s">
        <v>322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</row>
    <row r="6" spans="1:13" ht="15.75" customHeight="1" x14ac:dyDescent="0.25">
      <c r="A6" s="718"/>
      <c r="B6" s="718"/>
      <c r="C6" s="718"/>
      <c r="D6" s="718"/>
      <c r="E6" s="718"/>
      <c r="F6" s="718"/>
      <c r="G6" s="718"/>
      <c r="H6" s="718"/>
      <c r="I6" s="718"/>
      <c r="J6" s="718"/>
    </row>
    <row r="7" spans="1:13" ht="37.5" customHeight="1" x14ac:dyDescent="0.2">
      <c r="A7" s="772" t="s">
        <v>8</v>
      </c>
      <c r="B7" s="772"/>
      <c r="C7" s="773" t="s">
        <v>10</v>
      </c>
      <c r="D7" s="774" t="s">
        <v>11</v>
      </c>
      <c r="E7" s="767" t="s">
        <v>318</v>
      </c>
      <c r="F7" s="768"/>
      <c r="G7" s="769"/>
      <c r="H7" s="767" t="s">
        <v>319</v>
      </c>
      <c r="I7" s="768"/>
      <c r="J7" s="769"/>
      <c r="K7" s="767" t="s">
        <v>320</v>
      </c>
      <c r="L7" s="768"/>
      <c r="M7" s="769"/>
    </row>
    <row r="8" spans="1:13" ht="19.5" customHeight="1" x14ac:dyDescent="0.25">
      <c r="A8" s="772"/>
      <c r="B8" s="772"/>
      <c r="C8" s="773"/>
      <c r="D8" s="774"/>
      <c r="E8" s="26" t="s">
        <v>12</v>
      </c>
      <c r="F8" s="26" t="s">
        <v>13</v>
      </c>
      <c r="G8" s="26" t="s">
        <v>9</v>
      </c>
      <c r="H8" s="26" t="s">
        <v>12</v>
      </c>
      <c r="I8" s="26" t="s">
        <v>13</v>
      </c>
      <c r="J8" s="26" t="s">
        <v>9</v>
      </c>
      <c r="K8" s="26" t="s">
        <v>12</v>
      </c>
      <c r="L8" s="26" t="s">
        <v>13</v>
      </c>
      <c r="M8" s="26" t="s">
        <v>9</v>
      </c>
    </row>
    <row r="9" spans="1:13" ht="63" customHeight="1" x14ac:dyDescent="0.25">
      <c r="A9" s="919" t="s">
        <v>14</v>
      </c>
      <c r="B9" s="919"/>
      <c r="C9" s="21"/>
      <c r="D9" s="16" t="s">
        <v>15</v>
      </c>
      <c r="E9" s="22">
        <v>0</v>
      </c>
      <c r="F9" s="34">
        <v>0</v>
      </c>
      <c r="G9" s="22">
        <f>E9*F9</f>
        <v>0</v>
      </c>
      <c r="H9" s="22">
        <v>0</v>
      </c>
      <c r="I9" s="22">
        <v>0</v>
      </c>
      <c r="J9" s="22">
        <f>H9*I9</f>
        <v>0</v>
      </c>
      <c r="K9" s="22">
        <v>0</v>
      </c>
      <c r="L9" s="22">
        <v>0</v>
      </c>
      <c r="M9" s="22">
        <f>K9*L9</f>
        <v>0</v>
      </c>
    </row>
    <row r="10" spans="1:13" ht="57.75" customHeight="1" x14ac:dyDescent="0.25">
      <c r="A10" s="919" t="s">
        <v>16</v>
      </c>
      <c r="B10" s="919"/>
      <c r="C10" s="21"/>
      <c r="D10" s="16"/>
      <c r="E10" s="39">
        <v>0</v>
      </c>
      <c r="F10" s="34">
        <v>0</v>
      </c>
      <c r="G10" s="22">
        <f>E10*F10</f>
        <v>0</v>
      </c>
      <c r="H10" s="39">
        <v>0</v>
      </c>
      <c r="I10" s="22">
        <v>0</v>
      </c>
      <c r="J10" s="22">
        <f>H10*I10</f>
        <v>0</v>
      </c>
      <c r="K10" s="39">
        <v>0</v>
      </c>
      <c r="L10" s="22">
        <v>0</v>
      </c>
      <c r="M10" s="22">
        <f>K10*L10</f>
        <v>0</v>
      </c>
    </row>
    <row r="11" spans="1:13" ht="61.5" customHeight="1" x14ac:dyDescent="0.25">
      <c r="A11" s="919" t="s">
        <v>356</v>
      </c>
      <c r="B11" s="919"/>
      <c r="C11" s="21"/>
      <c r="D11" s="16" t="s">
        <v>17</v>
      </c>
      <c r="E11" s="39">
        <v>0</v>
      </c>
      <c r="F11" s="34">
        <v>0</v>
      </c>
      <c r="G11" s="22">
        <f>E11*F11</f>
        <v>0</v>
      </c>
      <c r="H11" s="39">
        <v>0</v>
      </c>
      <c r="I11" s="22">
        <v>0</v>
      </c>
      <c r="J11" s="22">
        <f>H11*I11</f>
        <v>0</v>
      </c>
      <c r="K11" s="39">
        <v>0</v>
      </c>
      <c r="L11" s="22">
        <v>0</v>
      </c>
      <c r="M11" s="22">
        <f>K11*L11</f>
        <v>0</v>
      </c>
    </row>
    <row r="12" spans="1:13" ht="15.75" x14ac:dyDescent="0.2">
      <c r="A12" s="764" t="s">
        <v>2</v>
      </c>
      <c r="B12" s="765"/>
      <c r="C12" s="765"/>
      <c r="D12" s="766"/>
      <c r="E12" s="35" t="s">
        <v>21</v>
      </c>
      <c r="F12" s="35" t="s">
        <v>21</v>
      </c>
      <c r="G12" s="18">
        <f>G9+G10+G11</f>
        <v>0</v>
      </c>
      <c r="H12" s="18"/>
      <c r="I12" s="18"/>
      <c r="J12" s="18">
        <f>J9+J10+J11</f>
        <v>0</v>
      </c>
      <c r="K12" s="18"/>
      <c r="L12" s="18"/>
      <c r="M12" s="18">
        <f>M9+M10+M11</f>
        <v>0</v>
      </c>
    </row>
    <row r="13" spans="1:13" ht="15.75" x14ac:dyDescent="0.2">
      <c r="A13" s="761" t="s">
        <v>3</v>
      </c>
      <c r="B13" s="762"/>
      <c r="C13" s="762"/>
      <c r="D13" s="763"/>
      <c r="E13" s="35" t="s">
        <v>21</v>
      </c>
      <c r="F13" s="35" t="s">
        <v>21</v>
      </c>
      <c r="G13" s="18">
        <f>G12/1000</f>
        <v>0</v>
      </c>
      <c r="H13" s="18"/>
      <c r="I13" s="18"/>
      <c r="J13" s="18">
        <f>J12/1000</f>
        <v>0</v>
      </c>
      <c r="K13" s="18"/>
      <c r="L13" s="18"/>
      <c r="M13" s="49">
        <f>M12/1000</f>
        <v>0</v>
      </c>
    </row>
    <row r="14" spans="1:13" ht="15.75" x14ac:dyDescent="0.25">
      <c r="A14" s="3"/>
      <c r="B14" s="27"/>
      <c r="C14" s="27"/>
      <c r="D14" s="3"/>
      <c r="E14" s="709"/>
      <c r="F14" s="709"/>
      <c r="G14" s="3"/>
      <c r="J14" s="38"/>
    </row>
    <row r="15" spans="1:13" ht="15.75" x14ac:dyDescent="0.25">
      <c r="A15" s="3"/>
      <c r="B15" s="708" t="s">
        <v>5</v>
      </c>
      <c r="C15" s="708"/>
      <c r="D15" s="3"/>
      <c r="E15" s="708" t="s">
        <v>6</v>
      </c>
      <c r="F15" s="708"/>
      <c r="G15" s="3"/>
      <c r="H15" s="708" t="s">
        <v>6</v>
      </c>
      <c r="I15" s="708"/>
      <c r="J15" s="37"/>
    </row>
    <row r="16" spans="1:13" ht="15.75" x14ac:dyDescent="0.25">
      <c r="A16" s="3"/>
      <c r="B16" s="3"/>
      <c r="C16" s="3"/>
      <c r="D16" s="3"/>
      <c r="E16" s="3"/>
      <c r="F16" s="3"/>
      <c r="G16" s="3"/>
      <c r="H16" s="732"/>
      <c r="I16" s="732"/>
      <c r="J16" s="38"/>
    </row>
    <row r="17" spans="1:9" ht="15.75" x14ac:dyDescent="0.25">
      <c r="A17" s="3"/>
      <c r="B17" s="27"/>
      <c r="C17" s="27"/>
      <c r="D17" s="3"/>
      <c r="E17" s="709"/>
      <c r="F17" s="709"/>
      <c r="G17" s="3"/>
      <c r="H17" s="13"/>
      <c r="I17" s="13"/>
    </row>
    <row r="18" spans="1:9" ht="15.75" x14ac:dyDescent="0.25">
      <c r="A18" s="9"/>
      <c r="B18" s="708" t="s">
        <v>5</v>
      </c>
      <c r="C18" s="708"/>
      <c r="D18" s="3"/>
      <c r="E18" s="708" t="s">
        <v>6</v>
      </c>
      <c r="F18" s="708"/>
      <c r="H18" s="727" t="s">
        <v>6</v>
      </c>
      <c r="I18" s="727"/>
    </row>
  </sheetData>
  <sheetProtection selectLockedCells="1" selectUnlockedCells="1"/>
  <mergeCells count="26">
    <mergeCell ref="H15:I15"/>
    <mergeCell ref="H16:I16"/>
    <mergeCell ref="E17:F17"/>
    <mergeCell ref="B18:C18"/>
    <mergeCell ref="E18:F18"/>
    <mergeCell ref="H18:I18"/>
    <mergeCell ref="A12:D12"/>
    <mergeCell ref="A13:D13"/>
    <mergeCell ref="E14:F14"/>
    <mergeCell ref="B15:C15"/>
    <mergeCell ref="E15:F15"/>
    <mergeCell ref="A9:B9"/>
    <mergeCell ref="A10:B10"/>
    <mergeCell ref="A11:B11"/>
    <mergeCell ref="A7:B8"/>
    <mergeCell ref="C7:C8"/>
    <mergeCell ref="D7:D8"/>
    <mergeCell ref="E7:G7"/>
    <mergeCell ref="H7:J7"/>
    <mergeCell ref="K7:M7"/>
    <mergeCell ref="A1:M1"/>
    <mergeCell ref="A2:M2"/>
    <mergeCell ref="A3:M3"/>
    <mergeCell ref="A4:M4"/>
    <mergeCell ref="A5:M5"/>
    <mergeCell ref="A6:J6"/>
  </mergeCells>
  <printOptions horizontalCentered="1"/>
  <pageMargins left="0.51181102362204722" right="0.19685039370078741" top="0.51181102362204722" bottom="0.51181102362204722" header="0.51181102362204722" footer="0.51181102362204722"/>
  <pageSetup paperSize="9" scale="71" firstPageNumber="0" orientation="landscape" horizontalDpi="300" verticalDpi="3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H44"/>
  <sheetViews>
    <sheetView view="pageBreakPreview" zoomScale="66" zoomScaleSheetLayoutView="66" workbookViewId="0">
      <selection activeCell="L43" sqref="L43"/>
    </sheetView>
  </sheetViews>
  <sheetFormatPr defaultRowHeight="12.75" x14ac:dyDescent="0.2"/>
  <cols>
    <col min="5" max="5" width="19.28515625" customWidth="1"/>
    <col min="6" max="6" width="19.7109375" customWidth="1"/>
    <col min="7" max="7" width="17.85546875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customHeight="1" x14ac:dyDescent="0.25">
      <c r="A3" s="720" t="s">
        <v>321</v>
      </c>
      <c r="B3" s="720"/>
      <c r="C3" s="720"/>
      <c r="D3" s="720"/>
      <c r="E3" s="720"/>
      <c r="F3" s="720"/>
      <c r="G3" s="720"/>
    </row>
    <row r="4" spans="1:7" ht="49.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6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6" customHeight="1" x14ac:dyDescent="0.25">
      <c r="A13" s="707"/>
      <c r="B13" s="707"/>
      <c r="C13" s="707"/>
      <c r="D13" s="707"/>
      <c r="E13" s="22">
        <v>0</v>
      </c>
      <c r="F13" s="22">
        <v>0</v>
      </c>
      <c r="G13" s="22">
        <v>0</v>
      </c>
    </row>
    <row r="14" spans="1:7" ht="15.6" customHeight="1" x14ac:dyDescent="0.25">
      <c r="A14" s="707"/>
      <c r="B14" s="707"/>
      <c r="C14" s="707"/>
      <c r="D14" s="707"/>
      <c r="E14" s="22">
        <v>0</v>
      </c>
      <c r="F14" s="22">
        <v>0</v>
      </c>
      <c r="G14" s="22">
        <v>0</v>
      </c>
    </row>
    <row r="15" spans="1:7" ht="15.6" customHeight="1" x14ac:dyDescent="0.25">
      <c r="A15" s="707"/>
      <c r="B15" s="707"/>
      <c r="C15" s="707"/>
      <c r="D15" s="707"/>
      <c r="E15" s="22">
        <v>0</v>
      </c>
      <c r="F15" s="22">
        <v>0</v>
      </c>
      <c r="G15" s="22">
        <v>0</v>
      </c>
    </row>
    <row r="16" spans="1:7" ht="15.6" customHeight="1" x14ac:dyDescent="0.25">
      <c r="A16" s="707"/>
      <c r="B16" s="707"/>
      <c r="C16" s="707"/>
      <c r="D16" s="707"/>
      <c r="E16" s="22">
        <v>0</v>
      </c>
      <c r="F16" s="22">
        <v>0</v>
      </c>
      <c r="G16" s="22">
        <v>0</v>
      </c>
    </row>
    <row r="17" spans="1:8" ht="15.6" customHeight="1" x14ac:dyDescent="0.25">
      <c r="A17" s="707"/>
      <c r="B17" s="707"/>
      <c r="C17" s="707"/>
      <c r="D17" s="707"/>
      <c r="E17" s="22">
        <v>0</v>
      </c>
      <c r="F17" s="22">
        <v>0</v>
      </c>
      <c r="G17" s="22">
        <v>0</v>
      </c>
    </row>
    <row r="18" spans="1:8" ht="15.6" customHeight="1" x14ac:dyDescent="0.25">
      <c r="A18" s="707"/>
      <c r="B18" s="707"/>
      <c r="C18" s="707"/>
      <c r="D18" s="707"/>
      <c r="E18" s="22">
        <v>0</v>
      </c>
      <c r="F18" s="22">
        <v>0</v>
      </c>
      <c r="G18" s="22">
        <v>0</v>
      </c>
    </row>
    <row r="19" spans="1:8" ht="16.5" customHeight="1" x14ac:dyDescent="0.25">
      <c r="A19" s="722"/>
      <c r="B19" s="722"/>
      <c r="C19" s="722"/>
      <c r="D19" s="722"/>
      <c r="E19" s="22">
        <v>0</v>
      </c>
      <c r="F19" s="22">
        <v>0</v>
      </c>
      <c r="G19" s="22">
        <v>0</v>
      </c>
    </row>
    <row r="20" spans="1:8" ht="16.5" customHeight="1" x14ac:dyDescent="0.25">
      <c r="A20" s="722"/>
      <c r="B20" s="722"/>
      <c r="C20" s="722"/>
      <c r="D20" s="722"/>
      <c r="E20" s="22">
        <v>0</v>
      </c>
      <c r="F20" s="22">
        <v>0</v>
      </c>
      <c r="G20" s="22">
        <v>0</v>
      </c>
    </row>
    <row r="21" spans="1:8" ht="16.5" customHeight="1" x14ac:dyDescent="0.25">
      <c r="A21" s="722"/>
      <c r="B21" s="722"/>
      <c r="C21" s="722"/>
      <c r="D21" s="722"/>
      <c r="E21" s="22">
        <v>0</v>
      </c>
      <c r="F21" s="22">
        <v>0</v>
      </c>
      <c r="G21" s="22">
        <v>0</v>
      </c>
    </row>
    <row r="22" spans="1:8" ht="16.5" customHeight="1" x14ac:dyDescent="0.25">
      <c r="A22" s="722"/>
      <c r="B22" s="722"/>
      <c r="C22" s="722"/>
      <c r="D22" s="722"/>
      <c r="E22" s="22">
        <v>0</v>
      </c>
      <c r="F22" s="22">
        <v>0</v>
      </c>
      <c r="G22" s="22">
        <v>0</v>
      </c>
    </row>
    <row r="23" spans="1:8" ht="16.5" customHeight="1" x14ac:dyDescent="0.25">
      <c r="A23" s="722"/>
      <c r="B23" s="722"/>
      <c r="C23" s="722"/>
      <c r="D23" s="722"/>
      <c r="E23" s="22">
        <v>0</v>
      </c>
      <c r="F23" s="22">
        <v>0</v>
      </c>
      <c r="G23" s="22">
        <v>0</v>
      </c>
    </row>
    <row r="24" spans="1:8" ht="16.5" customHeight="1" x14ac:dyDescent="0.2">
      <c r="A24" s="714" t="s">
        <v>2</v>
      </c>
      <c r="B24" s="714"/>
      <c r="C24" s="714"/>
      <c r="D24" s="714"/>
      <c r="E24" s="5">
        <f>SUM(E13:E23)</f>
        <v>0</v>
      </c>
      <c r="F24" s="5">
        <f>SUM(F13:F23)</f>
        <v>0</v>
      </c>
      <c r="G24" s="5">
        <f>SUM(G13:G23)</f>
        <v>0</v>
      </c>
      <c r="H24" s="7"/>
    </row>
    <row r="25" spans="1:8" ht="15.75" x14ac:dyDescent="0.2">
      <c r="A25" s="714" t="s">
        <v>3</v>
      </c>
      <c r="B25" s="714"/>
      <c r="C25" s="714"/>
      <c r="D25" s="714"/>
      <c r="E25" s="5">
        <f>E24/1000</f>
        <v>0</v>
      </c>
      <c r="F25" s="5">
        <f>F24/1000</f>
        <v>0</v>
      </c>
      <c r="G25" s="5">
        <f>G24/1000</f>
        <v>0</v>
      </c>
      <c r="H25" s="8"/>
    </row>
    <row r="26" spans="1:8" ht="15.75" x14ac:dyDescent="0.25">
      <c r="A26" s="9"/>
      <c r="B26" s="9"/>
      <c r="C26" s="9"/>
      <c r="D26" s="9"/>
      <c r="E26" s="9"/>
      <c r="F26" s="9"/>
      <c r="G26" s="32"/>
      <c r="H26" s="10"/>
    </row>
    <row r="27" spans="1:8" ht="15.75" x14ac:dyDescent="0.25">
      <c r="A27" s="9"/>
      <c r="B27" s="9"/>
      <c r="C27" s="9"/>
      <c r="D27" s="9"/>
      <c r="E27" s="9"/>
      <c r="F27" s="9"/>
      <c r="G27" s="14"/>
    </row>
    <row r="28" spans="1:8" ht="15.75" x14ac:dyDescent="0.25">
      <c r="A28" s="9"/>
      <c r="B28" s="9"/>
      <c r="C28" s="9"/>
      <c r="D28" s="9"/>
      <c r="E28" s="9"/>
      <c r="F28" s="9"/>
      <c r="G28" s="14"/>
    </row>
    <row r="29" spans="1:8" ht="15.75" x14ac:dyDescent="0.25">
      <c r="A29" s="3" t="s">
        <v>4</v>
      </c>
      <c r="B29" s="3"/>
      <c r="C29" s="27"/>
      <c r="D29" s="27"/>
      <c r="E29" s="3"/>
      <c r="F29" s="709"/>
      <c r="G29" s="709"/>
      <c r="H29" s="9"/>
    </row>
    <row r="30" spans="1:8" ht="15.75" x14ac:dyDescent="0.25">
      <c r="A30" s="3"/>
      <c r="B30" s="3"/>
      <c r="C30" s="708" t="s">
        <v>5</v>
      </c>
      <c r="D30" s="708"/>
      <c r="E30" s="3"/>
      <c r="F30" s="708" t="s">
        <v>6</v>
      </c>
      <c r="G30" s="708"/>
      <c r="H30" s="9"/>
    </row>
    <row r="31" spans="1:8" ht="15.75" x14ac:dyDescent="0.25">
      <c r="A31" s="3"/>
      <c r="B31" s="3"/>
      <c r="C31" s="3"/>
      <c r="D31" s="3"/>
      <c r="E31" s="3"/>
      <c r="F31" s="3"/>
      <c r="G31" s="3"/>
      <c r="H31" s="9"/>
    </row>
    <row r="32" spans="1:8" ht="15.75" x14ac:dyDescent="0.25">
      <c r="A32" s="3" t="s">
        <v>7</v>
      </c>
      <c r="B32" s="3"/>
      <c r="C32" s="27"/>
      <c r="D32" s="27"/>
      <c r="E32" s="3"/>
      <c r="F32" s="709"/>
      <c r="G32" s="709"/>
      <c r="H32" s="9"/>
    </row>
    <row r="33" spans="1:8" ht="15.75" x14ac:dyDescent="0.25">
      <c r="A33" s="9"/>
      <c r="B33" s="9"/>
      <c r="C33" s="708" t="s">
        <v>5</v>
      </c>
      <c r="D33" s="708"/>
      <c r="E33" s="3"/>
      <c r="F33" s="708" t="s">
        <v>6</v>
      </c>
      <c r="G33" s="708"/>
      <c r="H33" s="9"/>
    </row>
    <row r="34" spans="1:8" ht="15.75" x14ac:dyDescent="0.25">
      <c r="A34" s="9"/>
      <c r="B34" s="9"/>
      <c r="C34" s="9"/>
      <c r="D34" s="9"/>
      <c r="E34" s="9"/>
      <c r="F34" s="9"/>
    </row>
    <row r="35" spans="1:8" ht="15.75" x14ac:dyDescent="0.25">
      <c r="A35" s="9"/>
      <c r="B35" s="9"/>
      <c r="C35" s="9"/>
      <c r="D35" s="9"/>
      <c r="E35" s="9"/>
      <c r="F35" s="9"/>
    </row>
    <row r="36" spans="1:8" ht="15.75" x14ac:dyDescent="0.25">
      <c r="A36" s="9"/>
      <c r="B36" s="9"/>
      <c r="C36" s="9"/>
      <c r="D36" s="9"/>
      <c r="E36" s="9"/>
      <c r="F36" s="9"/>
    </row>
    <row r="37" spans="1:8" ht="15" x14ac:dyDescent="0.2">
      <c r="A37" s="13"/>
      <c r="B37" s="13"/>
      <c r="C37" s="13"/>
      <c r="D37" s="13"/>
      <c r="E37" s="13"/>
      <c r="F37" s="13"/>
    </row>
    <row r="38" spans="1:8" ht="15" x14ac:dyDescent="0.2">
      <c r="A38" s="14"/>
      <c r="B38" s="14"/>
      <c r="C38" s="14"/>
      <c r="D38" s="14"/>
      <c r="E38" s="14"/>
      <c r="F38" s="14"/>
    </row>
    <row r="39" spans="1:8" ht="15" x14ac:dyDescent="0.2">
      <c r="A39" s="14"/>
      <c r="B39" s="14"/>
      <c r="C39" s="14"/>
      <c r="D39" s="14"/>
      <c r="E39" s="14"/>
      <c r="F39" s="14"/>
    </row>
    <row r="40" spans="1:8" ht="15" x14ac:dyDescent="0.2">
      <c r="A40" s="14"/>
      <c r="B40" s="14"/>
      <c r="C40" s="14"/>
      <c r="D40" s="14"/>
      <c r="E40" s="14"/>
      <c r="F40" s="14"/>
    </row>
    <row r="41" spans="1:8" ht="15" x14ac:dyDescent="0.2">
      <c r="F41" s="14"/>
    </row>
    <row r="42" spans="1:8" ht="15" x14ac:dyDescent="0.2">
      <c r="F42" s="14"/>
    </row>
    <row r="43" spans="1:8" ht="15" x14ac:dyDescent="0.2">
      <c r="F43" s="14"/>
    </row>
    <row r="44" spans="1:8" ht="15" x14ac:dyDescent="0.2">
      <c r="F44" s="14"/>
    </row>
  </sheetData>
  <sheetProtection selectLockedCells="1" selectUnlockedCells="1"/>
  <mergeCells count="27">
    <mergeCell ref="A21:D21"/>
    <mergeCell ref="A22:D22"/>
    <mergeCell ref="F32:G32"/>
    <mergeCell ref="C33:D33"/>
    <mergeCell ref="F33:G33"/>
    <mergeCell ref="A23:D23"/>
    <mergeCell ref="A24:D24"/>
    <mergeCell ref="A25:D25"/>
    <mergeCell ref="F29:G29"/>
    <mergeCell ref="C30:D30"/>
    <mergeCell ref="F30:G30"/>
    <mergeCell ref="A18:D18"/>
    <mergeCell ref="A19:D19"/>
    <mergeCell ref="A20:D20"/>
    <mergeCell ref="A8:F8"/>
    <mergeCell ref="A12:D12"/>
    <mergeCell ref="A13:D13"/>
    <mergeCell ref="A14:D14"/>
    <mergeCell ref="A15:D15"/>
    <mergeCell ref="A16:D16"/>
    <mergeCell ref="A17:D17"/>
    <mergeCell ref="A7:F7"/>
    <mergeCell ref="A2:G2"/>
    <mergeCell ref="A3:G3"/>
    <mergeCell ref="A4:G4"/>
    <mergeCell ref="A5:G5"/>
    <mergeCell ref="A6:G6"/>
  </mergeCells>
  <printOptions horizontalCentered="1"/>
  <pageMargins left="0.78749999999999998" right="0.39374999999999999" top="0.98402777777777772" bottom="0.98402777777777772" header="0.51180555555555551" footer="0.51180555555555551"/>
  <pageSetup paperSize="9" scale="89" firstPageNumber="0" orientation="portrait" horizontalDpi="300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H39"/>
  <sheetViews>
    <sheetView view="pageBreakPreview" zoomScale="66" zoomScaleSheetLayoutView="66" workbookViewId="0">
      <selection activeCell="M40" sqref="M40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344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/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75" x14ac:dyDescent="0.25">
      <c r="A13" s="723" t="s">
        <v>373</v>
      </c>
      <c r="B13" s="724"/>
      <c r="C13" s="724"/>
      <c r="D13" s="725"/>
      <c r="E13" s="22">
        <v>0</v>
      </c>
      <c r="F13" s="22">
        <v>0</v>
      </c>
      <c r="G13" s="22">
        <v>0</v>
      </c>
    </row>
    <row r="14" spans="1:7" ht="15.75" x14ac:dyDescent="0.25">
      <c r="A14" s="723" t="s">
        <v>137</v>
      </c>
      <c r="B14" s="724"/>
      <c r="C14" s="724"/>
      <c r="D14" s="725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0</v>
      </c>
      <c r="F19" s="5">
        <f>SUM(F13:F18)</f>
        <v>0</v>
      </c>
      <c r="G19" s="5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0</v>
      </c>
      <c r="F20" s="5">
        <f>F19/1000</f>
        <v>0</v>
      </c>
      <c r="G20" s="5">
        <f>G19/1000</f>
        <v>0</v>
      </c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9"/>
      <c r="B22" s="9"/>
      <c r="C22" s="9"/>
      <c r="D22" s="9"/>
      <c r="E22" s="9"/>
      <c r="F22" s="9"/>
      <c r="G22" s="14"/>
    </row>
    <row r="23" spans="1:8" ht="15.75" x14ac:dyDescent="0.25">
      <c r="A23" s="9"/>
      <c r="B23" s="9"/>
      <c r="C23" s="9"/>
      <c r="D23" s="9"/>
      <c r="E23" s="9"/>
      <c r="F23" s="9"/>
      <c r="G23" s="14"/>
    </row>
    <row r="24" spans="1:8" ht="15.75" x14ac:dyDescent="0.25">
      <c r="A24" s="3" t="s">
        <v>4</v>
      </c>
      <c r="B24" s="3"/>
      <c r="C24" s="27"/>
      <c r="D24" s="27"/>
      <c r="E24" s="3"/>
      <c r="F24" s="709"/>
      <c r="G24" s="709"/>
      <c r="H24" s="9"/>
    </row>
    <row r="25" spans="1:8" ht="15.75" x14ac:dyDescent="0.25">
      <c r="A25" s="3"/>
      <c r="B25" s="3"/>
      <c r="C25" s="708" t="s">
        <v>5</v>
      </c>
      <c r="D25" s="708"/>
      <c r="E25" s="3"/>
      <c r="F25" s="708" t="s">
        <v>6</v>
      </c>
      <c r="G25" s="708"/>
      <c r="H25" s="9"/>
    </row>
    <row r="26" spans="1:8" ht="15.75" x14ac:dyDescent="0.25">
      <c r="A26" s="3"/>
      <c r="B26" s="3"/>
      <c r="C26" s="3"/>
      <c r="D26" s="3"/>
      <c r="E26" s="3"/>
      <c r="F26" s="3"/>
      <c r="G26" s="3"/>
      <c r="H26" s="9"/>
    </row>
    <row r="27" spans="1:8" ht="15.75" x14ac:dyDescent="0.25">
      <c r="A27" s="3" t="s">
        <v>7</v>
      </c>
      <c r="B27" s="3"/>
      <c r="C27" s="27"/>
      <c r="D27" s="27"/>
      <c r="E27" s="3"/>
      <c r="F27" s="709"/>
      <c r="G27" s="709"/>
      <c r="H27" s="9"/>
    </row>
    <row r="28" spans="1:8" ht="15.75" x14ac:dyDescent="0.25">
      <c r="A28" s="9"/>
      <c r="B28" s="9"/>
      <c r="C28" s="708" t="s">
        <v>5</v>
      </c>
      <c r="D28" s="708"/>
      <c r="E28" s="3"/>
      <c r="F28" s="708" t="s">
        <v>6</v>
      </c>
      <c r="G28" s="708"/>
      <c r="H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.75" x14ac:dyDescent="0.25">
      <c r="A30" s="9"/>
      <c r="B30" s="9"/>
      <c r="C30" s="9"/>
      <c r="D30" s="9"/>
      <c r="E30" s="9"/>
      <c r="F30" s="9"/>
    </row>
    <row r="31" spans="1:8" ht="15.75" x14ac:dyDescent="0.25">
      <c r="A31" s="9"/>
      <c r="B31" s="9"/>
      <c r="C31" s="9"/>
      <c r="D31" s="9"/>
      <c r="E31" s="9"/>
      <c r="F31" s="9"/>
    </row>
    <row r="32" spans="1:8" ht="15" x14ac:dyDescent="0.2">
      <c r="A32" s="13"/>
      <c r="B32" s="13"/>
      <c r="C32" s="13"/>
      <c r="D32" s="13"/>
      <c r="E32" s="13"/>
      <c r="F32" s="13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A34" s="14"/>
      <c r="B34" s="14"/>
      <c r="C34" s="14"/>
      <c r="D34" s="14"/>
      <c r="E34" s="14"/>
      <c r="F34" s="14"/>
    </row>
    <row r="35" spans="1:6" ht="15" x14ac:dyDescent="0.2">
      <c r="A35" s="14"/>
      <c r="B35" s="14"/>
      <c r="C35" s="14"/>
      <c r="D35" s="14"/>
      <c r="E35" s="14"/>
      <c r="F35" s="14"/>
    </row>
    <row r="36" spans="1:6" ht="15" x14ac:dyDescent="0.2">
      <c r="F36" s="14"/>
    </row>
    <row r="37" spans="1:6" ht="15" x14ac:dyDescent="0.2">
      <c r="F37" s="14"/>
    </row>
    <row r="38" spans="1:6" ht="15" x14ac:dyDescent="0.2">
      <c r="F38" s="14"/>
    </row>
    <row r="39" spans="1:6" ht="15" x14ac:dyDescent="0.2">
      <c r="F39" s="14"/>
    </row>
  </sheetData>
  <sheetProtection selectLockedCells="1" selectUnlockedCells="1"/>
  <mergeCells count="22">
    <mergeCell ref="C28:D28"/>
    <mergeCell ref="F28:G28"/>
    <mergeCell ref="A17:D17"/>
    <mergeCell ref="A18:D18"/>
    <mergeCell ref="A19:D19"/>
    <mergeCell ref="A20:D20"/>
    <mergeCell ref="F24:G24"/>
    <mergeCell ref="C25:D25"/>
    <mergeCell ref="F25:G25"/>
    <mergeCell ref="F27:G27"/>
    <mergeCell ref="A12:D12"/>
    <mergeCell ref="A13:D13"/>
    <mergeCell ref="A14:D14"/>
    <mergeCell ref="A15:D15"/>
    <mergeCell ref="A16:D16"/>
    <mergeCell ref="A8:F8"/>
    <mergeCell ref="A2:G2"/>
    <mergeCell ref="A3:G3"/>
    <mergeCell ref="A4:G4"/>
    <mergeCell ref="A5:G5"/>
    <mergeCell ref="A6:G6"/>
    <mergeCell ref="A7:F7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H39"/>
  <sheetViews>
    <sheetView view="pageBreakPreview" zoomScale="66" zoomScaleSheetLayoutView="66" workbookViewId="0">
      <selection activeCell="R35" sqref="R35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374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/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75" x14ac:dyDescent="0.25">
      <c r="A13" s="723"/>
      <c r="B13" s="724"/>
      <c r="C13" s="724"/>
      <c r="D13" s="725"/>
      <c r="E13" s="22">
        <v>0</v>
      </c>
      <c r="F13" s="22">
        <v>0</v>
      </c>
      <c r="G13" s="22">
        <v>0</v>
      </c>
    </row>
    <row r="14" spans="1:7" ht="15.75" x14ac:dyDescent="0.25">
      <c r="A14" s="723"/>
      <c r="B14" s="724"/>
      <c r="C14" s="724"/>
      <c r="D14" s="725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0</v>
      </c>
      <c r="F19" s="5">
        <f>SUM(F13:F18)</f>
        <v>0</v>
      </c>
      <c r="G19" s="5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0</v>
      </c>
      <c r="F20" s="5">
        <f>F19/1000</f>
        <v>0</v>
      </c>
      <c r="G20" s="5">
        <f>G19/1000</f>
        <v>0</v>
      </c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9"/>
      <c r="B22" s="9"/>
      <c r="C22" s="9"/>
      <c r="D22" s="9"/>
      <c r="E22" s="9"/>
      <c r="F22" s="9"/>
      <c r="G22" s="14"/>
    </row>
    <row r="23" spans="1:8" ht="15.75" x14ac:dyDescent="0.25">
      <c r="A23" s="9"/>
      <c r="B23" s="9"/>
      <c r="C23" s="9"/>
      <c r="D23" s="9"/>
      <c r="E23" s="9"/>
      <c r="F23" s="9"/>
      <c r="G23" s="14"/>
    </row>
    <row r="24" spans="1:8" ht="15.75" x14ac:dyDescent="0.25">
      <c r="A24" s="3" t="s">
        <v>4</v>
      </c>
      <c r="B24" s="3"/>
      <c r="C24" s="27"/>
      <c r="D24" s="27"/>
      <c r="E24" s="3"/>
      <c r="F24" s="709"/>
      <c r="G24" s="709"/>
      <c r="H24" s="9"/>
    </row>
    <row r="25" spans="1:8" ht="15.75" x14ac:dyDescent="0.25">
      <c r="A25" s="3"/>
      <c r="B25" s="3"/>
      <c r="C25" s="708" t="s">
        <v>5</v>
      </c>
      <c r="D25" s="708"/>
      <c r="E25" s="3"/>
      <c r="F25" s="708" t="s">
        <v>6</v>
      </c>
      <c r="G25" s="708"/>
      <c r="H25" s="9"/>
    </row>
    <row r="26" spans="1:8" ht="15.75" x14ac:dyDescent="0.25">
      <c r="A26" s="3"/>
      <c r="B26" s="3"/>
      <c r="C26" s="3"/>
      <c r="D26" s="3"/>
      <c r="E26" s="3"/>
      <c r="F26" s="3"/>
      <c r="G26" s="3"/>
      <c r="H26" s="9"/>
    </row>
    <row r="27" spans="1:8" ht="15.75" x14ac:dyDescent="0.25">
      <c r="A27" s="3" t="s">
        <v>7</v>
      </c>
      <c r="B27" s="3"/>
      <c r="C27" s="27"/>
      <c r="D27" s="27"/>
      <c r="E27" s="3"/>
      <c r="F27" s="709"/>
      <c r="G27" s="709"/>
      <c r="H27" s="9"/>
    </row>
    <row r="28" spans="1:8" ht="15.75" x14ac:dyDescent="0.25">
      <c r="A28" s="9"/>
      <c r="B28" s="9"/>
      <c r="C28" s="708" t="s">
        <v>5</v>
      </c>
      <c r="D28" s="708"/>
      <c r="E28" s="3"/>
      <c r="F28" s="708" t="s">
        <v>6</v>
      </c>
      <c r="G28" s="708"/>
      <c r="H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.75" x14ac:dyDescent="0.25">
      <c r="A30" s="9"/>
      <c r="B30" s="9"/>
      <c r="C30" s="9"/>
      <c r="D30" s="9"/>
      <c r="E30" s="9"/>
      <c r="F30" s="9"/>
    </row>
    <row r="31" spans="1:8" ht="15.75" x14ac:dyDescent="0.25">
      <c r="A31" s="9"/>
      <c r="B31" s="9"/>
      <c r="C31" s="9"/>
      <c r="D31" s="9"/>
      <c r="E31" s="9"/>
      <c r="F31" s="9"/>
    </row>
    <row r="32" spans="1:8" ht="15" x14ac:dyDescent="0.2">
      <c r="A32" s="13"/>
      <c r="B32" s="13"/>
      <c r="C32" s="13"/>
      <c r="D32" s="13"/>
      <c r="E32" s="13"/>
      <c r="F32" s="13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A34" s="14"/>
      <c r="B34" s="14"/>
      <c r="C34" s="14"/>
      <c r="D34" s="14"/>
      <c r="E34" s="14"/>
      <c r="F34" s="14"/>
    </row>
    <row r="35" spans="1:6" ht="15" x14ac:dyDescent="0.2">
      <c r="A35" s="14"/>
      <c r="B35" s="14"/>
      <c r="C35" s="14"/>
      <c r="D35" s="14"/>
      <c r="E35" s="14"/>
      <c r="F35" s="14"/>
    </row>
    <row r="36" spans="1:6" ht="15" x14ac:dyDescent="0.2">
      <c r="F36" s="14"/>
    </row>
    <row r="37" spans="1:6" ht="15" x14ac:dyDescent="0.2">
      <c r="F37" s="14"/>
    </row>
    <row r="38" spans="1:6" ht="15" x14ac:dyDescent="0.2">
      <c r="F38" s="14"/>
    </row>
    <row r="39" spans="1:6" ht="15" x14ac:dyDescent="0.2">
      <c r="F39" s="14"/>
    </row>
  </sheetData>
  <sheetProtection selectLockedCells="1" selectUnlockedCells="1"/>
  <mergeCells count="22">
    <mergeCell ref="C28:D28"/>
    <mergeCell ref="F28:G28"/>
    <mergeCell ref="A17:D17"/>
    <mergeCell ref="A18:D18"/>
    <mergeCell ref="A19:D19"/>
    <mergeCell ref="A20:D20"/>
    <mergeCell ref="F24:G24"/>
    <mergeCell ref="C25:D25"/>
    <mergeCell ref="F25:G25"/>
    <mergeCell ref="F27:G27"/>
    <mergeCell ref="A12:D12"/>
    <mergeCell ref="A13:D13"/>
    <mergeCell ref="A14:D14"/>
    <mergeCell ref="A15:D15"/>
    <mergeCell ref="A16:D16"/>
    <mergeCell ref="A8:F8"/>
    <mergeCell ref="A2:G2"/>
    <mergeCell ref="A3:G3"/>
    <mergeCell ref="A4:G4"/>
    <mergeCell ref="A5:G5"/>
    <mergeCell ref="A6:G6"/>
    <mergeCell ref="A7:F7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41"/>
  <sheetViews>
    <sheetView view="pageBreakPreview" zoomScale="66" zoomScaleSheetLayoutView="66" workbookViewId="0">
      <selection activeCell="F25" sqref="F25:G30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347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434</v>
      </c>
      <c r="F12" s="4" t="s">
        <v>435</v>
      </c>
      <c r="G12" s="4" t="s">
        <v>439</v>
      </c>
    </row>
    <row r="13" spans="1:9" ht="27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7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7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9.2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">
      <c r="A19" s="715" t="s">
        <v>399</v>
      </c>
      <c r="B19" s="716"/>
      <c r="C19" s="716"/>
      <c r="D19" s="717"/>
      <c r="E19" s="36"/>
      <c r="F19" s="36"/>
      <c r="G19" s="36"/>
      <c r="H19" s="8"/>
    </row>
    <row r="20" spans="1:8" ht="15.75" x14ac:dyDescent="0.2">
      <c r="A20" s="710" t="s">
        <v>400</v>
      </c>
      <c r="B20" s="711"/>
      <c r="C20" s="711"/>
      <c r="D20" s="712"/>
      <c r="E20" s="36"/>
      <c r="F20" s="36"/>
      <c r="G20" s="36"/>
      <c r="H20" s="8"/>
    </row>
    <row r="21" spans="1:8" ht="15.75" x14ac:dyDescent="0.2">
      <c r="A21" s="710" t="s">
        <v>401</v>
      </c>
      <c r="B21" s="711"/>
      <c r="C21" s="711"/>
      <c r="D21" s="712"/>
      <c r="E21" s="36"/>
      <c r="F21" s="36"/>
      <c r="G21" s="36"/>
      <c r="H21" s="8"/>
    </row>
    <row r="22" spans="1:8" ht="15.75" x14ac:dyDescent="0.2">
      <c r="A22" s="710" t="s">
        <v>402</v>
      </c>
      <c r="B22" s="711"/>
      <c r="C22" s="711"/>
      <c r="D22" s="712"/>
      <c r="E22" s="36"/>
      <c r="F22" s="36"/>
      <c r="G22" s="36"/>
      <c r="H22" s="8"/>
    </row>
    <row r="23" spans="1:8" ht="15.75" x14ac:dyDescent="0.25">
      <c r="A23" s="9"/>
      <c r="B23" s="9"/>
      <c r="C23" s="9"/>
      <c r="D23" s="9"/>
      <c r="E23" s="9"/>
      <c r="F23" s="9"/>
      <c r="G23" s="14"/>
    </row>
    <row r="24" spans="1:8" ht="15.75" x14ac:dyDescent="0.25">
      <c r="A24" s="9"/>
      <c r="B24" s="9"/>
      <c r="C24" s="9"/>
      <c r="D24" s="9"/>
      <c r="E24" s="9"/>
      <c r="F24" s="9"/>
      <c r="G24" s="14"/>
    </row>
    <row r="25" spans="1:8" ht="15.75" x14ac:dyDescent="0.25">
      <c r="A25" s="9"/>
      <c r="B25" s="9"/>
      <c r="C25" s="9"/>
      <c r="D25" s="9"/>
      <c r="E25" s="9"/>
      <c r="F25" s="9"/>
      <c r="G25" s="14"/>
    </row>
    <row r="26" spans="1:8" ht="15.75" x14ac:dyDescent="0.25">
      <c r="A26" s="3" t="s">
        <v>4</v>
      </c>
      <c r="B26" s="3"/>
      <c r="C26" s="27"/>
      <c r="D26" s="27"/>
      <c r="E26" s="3"/>
      <c r="F26" s="709" t="s">
        <v>436</v>
      </c>
      <c r="G26" s="709"/>
      <c r="H26" s="9"/>
    </row>
    <row r="27" spans="1:8" ht="15.75" x14ac:dyDescent="0.25">
      <c r="A27" s="3"/>
      <c r="B27" s="3"/>
      <c r="C27" s="708" t="s">
        <v>5</v>
      </c>
      <c r="D27" s="708"/>
      <c r="E27" s="3"/>
      <c r="F27" s="708" t="s">
        <v>6</v>
      </c>
      <c r="G27" s="708"/>
      <c r="H27" s="9"/>
    </row>
    <row r="28" spans="1:8" ht="15.75" x14ac:dyDescent="0.25">
      <c r="A28" s="3"/>
      <c r="B28" s="3"/>
      <c r="C28" s="3"/>
      <c r="D28" s="3"/>
      <c r="E28" s="3"/>
      <c r="F28" s="3"/>
      <c r="G28" s="3"/>
      <c r="H28" s="9"/>
    </row>
    <row r="29" spans="1:8" ht="15.75" x14ac:dyDescent="0.25">
      <c r="A29" s="3" t="s">
        <v>7</v>
      </c>
      <c r="B29" s="3"/>
      <c r="C29" s="27"/>
      <c r="D29" s="27"/>
      <c r="E29" s="3"/>
      <c r="F29" s="709" t="s">
        <v>437</v>
      </c>
      <c r="G29" s="709"/>
      <c r="H29" s="9"/>
    </row>
    <row r="30" spans="1:8" ht="15.75" x14ac:dyDescent="0.25">
      <c r="A30" s="9"/>
      <c r="B30" s="9"/>
      <c r="C30" s="708" t="s">
        <v>5</v>
      </c>
      <c r="D30" s="708"/>
      <c r="E30" s="3"/>
      <c r="F30" s="708" t="s">
        <v>6</v>
      </c>
      <c r="G30" s="708"/>
      <c r="H30" s="9"/>
    </row>
    <row r="31" spans="1:8" ht="15.75" x14ac:dyDescent="0.25">
      <c r="A31" s="9"/>
      <c r="B31" s="9"/>
      <c r="C31" s="9"/>
      <c r="D31" s="9"/>
      <c r="E31" s="9"/>
      <c r="F31" s="9"/>
    </row>
    <row r="32" spans="1:8" ht="15.75" x14ac:dyDescent="0.25">
      <c r="A32" s="9"/>
      <c r="B32" s="9"/>
      <c r="C32" s="9"/>
      <c r="D32" s="9"/>
      <c r="E32" s="9"/>
      <c r="F32" s="9"/>
    </row>
    <row r="33" spans="1:6" ht="15.75" x14ac:dyDescent="0.25">
      <c r="A33" s="9"/>
      <c r="B33" s="9"/>
      <c r="C33" s="9"/>
      <c r="D33" s="9"/>
      <c r="E33" s="9"/>
      <c r="F33" s="9"/>
    </row>
    <row r="34" spans="1:6" ht="15" x14ac:dyDescent="0.2">
      <c r="A34" s="13"/>
      <c r="B34" s="13"/>
      <c r="C34" s="13"/>
      <c r="D34" s="13"/>
      <c r="E34" s="13"/>
      <c r="F34" s="13"/>
    </row>
    <row r="35" spans="1:6" ht="15" x14ac:dyDescent="0.2">
      <c r="A35" s="14"/>
      <c r="B35" s="14"/>
      <c r="C35" s="14"/>
      <c r="D35" s="14"/>
      <c r="E35" s="14"/>
      <c r="F35" s="14"/>
    </row>
    <row r="36" spans="1:6" ht="15" x14ac:dyDescent="0.2">
      <c r="A36" s="14"/>
      <c r="B36" s="14"/>
      <c r="C36" s="14"/>
      <c r="D36" s="14"/>
      <c r="E36" s="14"/>
      <c r="F36" s="14"/>
    </row>
    <row r="37" spans="1:6" ht="15" x14ac:dyDescent="0.2">
      <c r="A37" s="14"/>
      <c r="B37" s="14"/>
      <c r="C37" s="14"/>
      <c r="D37" s="14"/>
      <c r="E37" s="14"/>
      <c r="F37" s="14"/>
    </row>
    <row r="38" spans="1:6" ht="15" x14ac:dyDescent="0.2">
      <c r="F38" s="14"/>
    </row>
    <row r="39" spans="1:6" ht="15" x14ac:dyDescent="0.2">
      <c r="F39" s="14"/>
    </row>
    <row r="40" spans="1:6" ht="15" x14ac:dyDescent="0.2">
      <c r="F40" s="14"/>
    </row>
    <row r="41" spans="1:6" ht="15" x14ac:dyDescent="0.2">
      <c r="F41" s="14"/>
    </row>
  </sheetData>
  <sheetProtection selectLockedCells="1" selectUnlockedCells="1"/>
  <mergeCells count="24">
    <mergeCell ref="F27:G27"/>
    <mergeCell ref="A14:D14"/>
    <mergeCell ref="A2:G2"/>
    <mergeCell ref="A3:G3"/>
    <mergeCell ref="A4:G4"/>
    <mergeCell ref="A5:G5"/>
    <mergeCell ref="A6:G6"/>
    <mergeCell ref="A7:F7"/>
    <mergeCell ref="F29:G29"/>
    <mergeCell ref="C30:D30"/>
    <mergeCell ref="F30:G30"/>
    <mergeCell ref="A8:F8"/>
    <mergeCell ref="A12:D12"/>
    <mergeCell ref="A13:D13"/>
    <mergeCell ref="A16:D16"/>
    <mergeCell ref="A17:D17"/>
    <mergeCell ref="A18:D18"/>
    <mergeCell ref="A15:D15"/>
    <mergeCell ref="A19:D19"/>
    <mergeCell ref="A20:D20"/>
    <mergeCell ref="A21:D21"/>
    <mergeCell ref="A22:D22"/>
    <mergeCell ref="F26:G26"/>
    <mergeCell ref="C27:D27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H39"/>
  <sheetViews>
    <sheetView view="pageBreakPreview" zoomScale="66" zoomScaleSheetLayoutView="66" workbookViewId="0">
      <selection activeCell="A21" sqref="A21:IV24"/>
    </sheetView>
  </sheetViews>
  <sheetFormatPr defaultRowHeight="12.75" x14ac:dyDescent="0.2"/>
  <cols>
    <col min="5" max="5" width="19.7109375" customWidth="1"/>
    <col min="6" max="6" width="20.28515625" customWidth="1"/>
    <col min="7" max="7" width="20" customWidth="1"/>
  </cols>
  <sheetData>
    <row r="1" spans="1:7" ht="15.75" x14ac:dyDescent="0.25">
      <c r="A1" s="3"/>
      <c r="B1" s="3"/>
      <c r="C1" s="3"/>
      <c r="D1" s="3"/>
      <c r="E1" s="3"/>
      <c r="F1" s="3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3.5" customHeight="1" x14ac:dyDescent="0.2">
      <c r="A3" s="726" t="s">
        <v>345</v>
      </c>
      <c r="B3" s="726"/>
      <c r="C3" s="726"/>
      <c r="D3" s="726"/>
      <c r="E3" s="726"/>
      <c r="F3" s="726"/>
      <c r="G3" s="726"/>
    </row>
    <row r="4" spans="1:7" ht="29.25" customHeight="1" x14ac:dyDescent="0.25">
      <c r="A4" s="721"/>
      <c r="B4" s="721"/>
      <c r="C4" s="721"/>
      <c r="D4" s="721"/>
      <c r="E4" s="721"/>
      <c r="F4" s="721"/>
      <c r="G4" s="721"/>
    </row>
    <row r="5" spans="1:7" ht="15.75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6.5" customHeight="1" x14ac:dyDescent="0.25">
      <c r="A7" s="718"/>
      <c r="B7" s="718"/>
      <c r="C7" s="718"/>
      <c r="D7" s="718"/>
      <c r="E7" s="718"/>
      <c r="F7" s="718"/>
      <c r="G7" s="14"/>
    </row>
    <row r="8" spans="1:7" ht="15.75" customHeight="1" x14ac:dyDescent="0.25">
      <c r="A8" s="718"/>
      <c r="B8" s="718"/>
      <c r="C8" s="718"/>
      <c r="D8" s="718"/>
      <c r="E8" s="718"/>
      <c r="F8" s="718"/>
      <c r="G8" s="14"/>
    </row>
    <row r="9" spans="1:7" ht="15.75" x14ac:dyDescent="0.25">
      <c r="A9" s="3"/>
      <c r="B9" s="3"/>
      <c r="C9" s="3"/>
      <c r="D9" s="3"/>
      <c r="E9" s="3"/>
      <c r="F9" s="3"/>
      <c r="G9" s="14"/>
    </row>
    <row r="10" spans="1:7" ht="15.75" x14ac:dyDescent="0.25">
      <c r="A10" s="3"/>
      <c r="B10" s="3"/>
      <c r="C10" s="3"/>
      <c r="D10" s="3"/>
      <c r="E10" s="3"/>
      <c r="F10" s="3"/>
      <c r="G10" s="14"/>
    </row>
    <row r="11" spans="1:7" ht="15.75" x14ac:dyDescent="0.25">
      <c r="A11" s="3"/>
      <c r="B11" s="3"/>
      <c r="C11" s="3"/>
      <c r="D11" s="3"/>
      <c r="E11" s="3"/>
      <c r="F11" s="3"/>
      <c r="G11" s="14"/>
    </row>
    <row r="12" spans="1:7" ht="34.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7" ht="15.75" x14ac:dyDescent="0.25">
      <c r="A13" s="722"/>
      <c r="B13" s="722"/>
      <c r="C13" s="722"/>
      <c r="D13" s="722"/>
      <c r="E13" s="22">
        <v>0</v>
      </c>
      <c r="F13" s="22">
        <v>0</v>
      </c>
      <c r="G13" s="22">
        <v>0</v>
      </c>
    </row>
    <row r="14" spans="1:7" ht="15.75" x14ac:dyDescent="0.25">
      <c r="A14" s="722"/>
      <c r="B14" s="722"/>
      <c r="C14" s="722"/>
      <c r="D14" s="722"/>
      <c r="E14" s="22">
        <v>0</v>
      </c>
      <c r="F14" s="22">
        <v>0</v>
      </c>
      <c r="G14" s="22">
        <v>0</v>
      </c>
    </row>
    <row r="15" spans="1:7" ht="15.75" x14ac:dyDescent="0.25">
      <c r="A15" s="722"/>
      <c r="B15" s="722"/>
      <c r="C15" s="722"/>
      <c r="D15" s="722"/>
      <c r="E15" s="22">
        <v>0</v>
      </c>
      <c r="F15" s="22">
        <v>0</v>
      </c>
      <c r="G15" s="22">
        <v>0</v>
      </c>
    </row>
    <row r="16" spans="1:7" ht="15.75" x14ac:dyDescent="0.25">
      <c r="A16" s="722"/>
      <c r="B16" s="722"/>
      <c r="C16" s="722"/>
      <c r="D16" s="722"/>
      <c r="E16" s="22">
        <v>0</v>
      </c>
      <c r="F16" s="22">
        <v>0</v>
      </c>
      <c r="G16" s="22">
        <v>0</v>
      </c>
    </row>
    <row r="17" spans="1:8" ht="15.75" x14ac:dyDescent="0.25">
      <c r="A17" s="722"/>
      <c r="B17" s="722"/>
      <c r="C17" s="722"/>
      <c r="D17" s="722"/>
      <c r="E17" s="22">
        <v>0</v>
      </c>
      <c r="F17" s="22">
        <v>0</v>
      </c>
      <c r="G17" s="22">
        <v>0</v>
      </c>
    </row>
    <row r="18" spans="1:8" ht="15.75" x14ac:dyDescent="0.25">
      <c r="A18" s="722"/>
      <c r="B18" s="722"/>
      <c r="C18" s="722"/>
      <c r="D18" s="722"/>
      <c r="E18" s="22">
        <v>0</v>
      </c>
      <c r="F18" s="22">
        <v>0</v>
      </c>
      <c r="G18" s="22">
        <v>0</v>
      </c>
    </row>
    <row r="19" spans="1:8" ht="15.75" x14ac:dyDescent="0.2">
      <c r="A19" s="714" t="s">
        <v>2</v>
      </c>
      <c r="B19" s="714"/>
      <c r="C19" s="714"/>
      <c r="D19" s="714"/>
      <c r="E19" s="5">
        <f>SUM(E13:E18)</f>
        <v>0</v>
      </c>
      <c r="F19" s="5">
        <f>SUM(F13:F18)</f>
        <v>0</v>
      </c>
      <c r="G19" s="5">
        <f>SUM(G13:G18)</f>
        <v>0</v>
      </c>
    </row>
    <row r="20" spans="1:8" ht="15.75" x14ac:dyDescent="0.2">
      <c r="A20" s="714" t="s">
        <v>3</v>
      </c>
      <c r="B20" s="714"/>
      <c r="C20" s="714"/>
      <c r="D20" s="714"/>
      <c r="E20" s="5">
        <f>E19/1000</f>
        <v>0</v>
      </c>
      <c r="F20" s="5">
        <f>F19/1000</f>
        <v>0</v>
      </c>
      <c r="G20" s="5">
        <f>G19/1000</f>
        <v>0</v>
      </c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9"/>
      <c r="B22" s="9"/>
      <c r="C22" s="9"/>
      <c r="D22" s="9"/>
      <c r="E22" s="9"/>
      <c r="F22" s="9"/>
      <c r="G22" s="14"/>
    </row>
    <row r="23" spans="1:8" ht="15.75" x14ac:dyDescent="0.25">
      <c r="A23" s="9"/>
      <c r="B23" s="9"/>
      <c r="C23" s="9"/>
      <c r="D23" s="9"/>
      <c r="E23" s="9"/>
      <c r="F23" s="9"/>
      <c r="G23" s="14"/>
    </row>
    <row r="24" spans="1:8" ht="15.75" x14ac:dyDescent="0.25">
      <c r="A24" s="3" t="s">
        <v>4</v>
      </c>
      <c r="B24" s="3"/>
      <c r="C24" s="27"/>
      <c r="D24" s="27"/>
      <c r="E24" s="3"/>
      <c r="F24" s="709"/>
      <c r="G24" s="709"/>
      <c r="H24" s="9"/>
    </row>
    <row r="25" spans="1:8" ht="15.75" x14ac:dyDescent="0.25">
      <c r="A25" s="3"/>
      <c r="B25" s="3"/>
      <c r="C25" s="708" t="s">
        <v>5</v>
      </c>
      <c r="D25" s="708"/>
      <c r="E25" s="3"/>
      <c r="F25" s="708" t="s">
        <v>6</v>
      </c>
      <c r="G25" s="708"/>
      <c r="H25" s="9"/>
    </row>
    <row r="26" spans="1:8" ht="15.75" x14ac:dyDescent="0.25">
      <c r="A26" s="3"/>
      <c r="B26" s="3"/>
      <c r="C26" s="3"/>
      <c r="D26" s="3"/>
      <c r="E26" s="3"/>
      <c r="F26" s="3"/>
      <c r="G26" s="3"/>
      <c r="H26" s="9"/>
    </row>
    <row r="27" spans="1:8" ht="15.75" x14ac:dyDescent="0.25">
      <c r="A27" s="3" t="s">
        <v>7</v>
      </c>
      <c r="B27" s="3"/>
      <c r="C27" s="27"/>
      <c r="D27" s="27"/>
      <c r="E27" s="3"/>
      <c r="F27" s="709"/>
      <c r="G27" s="709"/>
      <c r="H27" s="9"/>
    </row>
    <row r="28" spans="1:8" ht="15.75" x14ac:dyDescent="0.25">
      <c r="A28" s="9"/>
      <c r="B28" s="9"/>
      <c r="C28" s="708" t="s">
        <v>5</v>
      </c>
      <c r="D28" s="708"/>
      <c r="E28" s="3"/>
      <c r="F28" s="708" t="s">
        <v>6</v>
      </c>
      <c r="G28" s="708"/>
      <c r="H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.75" x14ac:dyDescent="0.25">
      <c r="A30" s="9"/>
      <c r="B30" s="9"/>
      <c r="C30" s="9"/>
      <c r="D30" s="9"/>
      <c r="E30" s="9"/>
      <c r="F30" s="9"/>
    </row>
    <row r="31" spans="1:8" ht="15.75" x14ac:dyDescent="0.25">
      <c r="A31" s="9"/>
      <c r="B31" s="9"/>
      <c r="C31" s="9"/>
      <c r="D31" s="9"/>
      <c r="E31" s="9"/>
      <c r="F31" s="9"/>
    </row>
    <row r="32" spans="1:8" ht="15" x14ac:dyDescent="0.2">
      <c r="A32" s="13"/>
      <c r="B32" s="13"/>
      <c r="C32" s="13"/>
      <c r="D32" s="13"/>
      <c r="E32" s="13"/>
      <c r="F32" s="13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A34" s="14"/>
      <c r="B34" s="14"/>
      <c r="C34" s="14"/>
      <c r="D34" s="14"/>
      <c r="E34" s="14"/>
      <c r="F34" s="14"/>
    </row>
    <row r="35" spans="1:6" ht="15" x14ac:dyDescent="0.2">
      <c r="A35" s="14"/>
      <c r="B35" s="14"/>
      <c r="C35" s="14"/>
      <c r="D35" s="14"/>
      <c r="E35" s="14"/>
      <c r="F35" s="14"/>
    </row>
    <row r="36" spans="1:6" ht="15" x14ac:dyDescent="0.2">
      <c r="F36" s="14"/>
    </row>
    <row r="37" spans="1:6" ht="15" x14ac:dyDescent="0.2">
      <c r="F37" s="14"/>
    </row>
    <row r="38" spans="1:6" ht="15" x14ac:dyDescent="0.2">
      <c r="F38" s="14"/>
    </row>
    <row r="39" spans="1:6" ht="15" x14ac:dyDescent="0.2">
      <c r="F39" s="14"/>
    </row>
  </sheetData>
  <sheetProtection selectLockedCells="1" selectUnlockedCells="1"/>
  <mergeCells count="22">
    <mergeCell ref="C28:D28"/>
    <mergeCell ref="F28:G28"/>
    <mergeCell ref="A17:D17"/>
    <mergeCell ref="A18:D18"/>
    <mergeCell ref="A19:D19"/>
    <mergeCell ref="A20:D20"/>
    <mergeCell ref="F24:G24"/>
    <mergeCell ref="C25:D25"/>
    <mergeCell ref="F25:G25"/>
    <mergeCell ref="F27:G27"/>
    <mergeCell ref="A12:D12"/>
    <mergeCell ref="A13:D13"/>
    <mergeCell ref="A14:D14"/>
    <mergeCell ref="A15:D15"/>
    <mergeCell ref="A16:D16"/>
    <mergeCell ref="A8:F8"/>
    <mergeCell ref="A2:G2"/>
    <mergeCell ref="A3:G3"/>
    <mergeCell ref="A4:G4"/>
    <mergeCell ref="A5:G5"/>
    <mergeCell ref="A6:G6"/>
    <mergeCell ref="A7:F7"/>
  </mergeCells>
  <pageMargins left="0.90972222222222221" right="0.22013888888888888" top="0.98402777777777772" bottom="0.98402777777777772" header="0.51180555555555551" footer="0.51180555555555551"/>
  <pageSetup paperSize="9" scale="87" firstPageNumber="0" orientation="portrait" horizontalDpi="300" verticalDpi="30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I37"/>
  <sheetViews>
    <sheetView view="pageBreakPreview" zoomScale="66" zoomScaleSheetLayoutView="66" workbookViewId="0">
      <selection activeCell="K32" sqref="K3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346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4.7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4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4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4.7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9"/>
      <c r="B19" s="9"/>
      <c r="C19" s="9"/>
      <c r="D19" s="9"/>
      <c r="E19" s="9"/>
      <c r="F19" s="9"/>
      <c r="G19" s="14"/>
    </row>
    <row r="20" spans="1:8" ht="15.75" x14ac:dyDescent="0.25">
      <c r="A20" s="9"/>
      <c r="B20" s="9"/>
      <c r="C20" s="9"/>
      <c r="D20" s="9"/>
      <c r="E20" s="9"/>
      <c r="F20" s="9"/>
      <c r="G20" s="14"/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3" t="s">
        <v>4</v>
      </c>
      <c r="B22" s="3"/>
      <c r="C22" s="27"/>
      <c r="D22" s="27"/>
      <c r="E22" s="3"/>
      <c r="F22" s="709"/>
      <c r="G22" s="709"/>
      <c r="H22" s="9"/>
    </row>
    <row r="23" spans="1:8" ht="15.75" x14ac:dyDescent="0.25">
      <c r="A23" s="3"/>
      <c r="B23" s="3"/>
      <c r="C23" s="708" t="s">
        <v>5</v>
      </c>
      <c r="D23" s="708"/>
      <c r="E23" s="3"/>
      <c r="F23" s="708" t="s">
        <v>6</v>
      </c>
      <c r="G23" s="708"/>
      <c r="H23" s="9"/>
    </row>
    <row r="24" spans="1:8" ht="15.75" x14ac:dyDescent="0.25">
      <c r="A24" s="3"/>
      <c r="B24" s="3"/>
      <c r="C24" s="3"/>
      <c r="D24" s="3"/>
      <c r="E24" s="3"/>
      <c r="F24" s="3"/>
      <c r="G24" s="3"/>
      <c r="H24" s="9"/>
    </row>
    <row r="25" spans="1:8" ht="15.75" x14ac:dyDescent="0.25">
      <c r="A25" s="3" t="s">
        <v>7</v>
      </c>
      <c r="B25" s="3"/>
      <c r="C25" s="27"/>
      <c r="D25" s="27"/>
      <c r="E25" s="3"/>
      <c r="F25" s="709"/>
      <c r="G25" s="709"/>
      <c r="H25" s="9"/>
    </row>
    <row r="26" spans="1:8" ht="15.75" x14ac:dyDescent="0.25">
      <c r="A26" s="9"/>
      <c r="B26" s="9"/>
      <c r="C26" s="708" t="s">
        <v>5</v>
      </c>
      <c r="D26" s="708"/>
      <c r="E26" s="3"/>
      <c r="F26" s="708" t="s">
        <v>6</v>
      </c>
      <c r="G26" s="708"/>
      <c r="H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0">
    <mergeCell ref="A14:D14"/>
    <mergeCell ref="A15:D15"/>
    <mergeCell ref="A16:D16"/>
    <mergeCell ref="C26:D26"/>
    <mergeCell ref="F26:G26"/>
    <mergeCell ref="A17:D17"/>
    <mergeCell ref="A18:D18"/>
    <mergeCell ref="F22:G22"/>
    <mergeCell ref="C23:D23"/>
    <mergeCell ref="F23:G23"/>
    <mergeCell ref="F25:G25"/>
    <mergeCell ref="A8:F8"/>
    <mergeCell ref="A12:D12"/>
    <mergeCell ref="A13:D13"/>
    <mergeCell ref="A2:G2"/>
    <mergeCell ref="A3:G3"/>
    <mergeCell ref="A4:G4"/>
    <mergeCell ref="A5:G5"/>
    <mergeCell ref="A6:G6"/>
    <mergeCell ref="A7:F7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I37"/>
  <sheetViews>
    <sheetView view="pageBreakPreview" zoomScale="66" zoomScaleSheetLayoutView="66" workbookViewId="0">
      <selection activeCell="Q27" sqref="Q27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347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7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7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7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9.2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9"/>
      <c r="B19" s="9"/>
      <c r="C19" s="9"/>
      <c r="D19" s="9"/>
      <c r="E19" s="9"/>
      <c r="F19" s="9"/>
      <c r="G19" s="14"/>
    </row>
    <row r="20" spans="1:8" ht="15.75" x14ac:dyDescent="0.25">
      <c r="A20" s="9"/>
      <c r="B20" s="9"/>
      <c r="C20" s="9"/>
      <c r="D20" s="9"/>
      <c r="E20" s="9"/>
      <c r="F20" s="9"/>
      <c r="G20" s="14"/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3" t="s">
        <v>4</v>
      </c>
      <c r="B22" s="3"/>
      <c r="C22" s="27"/>
      <c r="D22" s="27"/>
      <c r="E22" s="3"/>
      <c r="F22" s="709"/>
      <c r="G22" s="709"/>
      <c r="H22" s="9"/>
    </row>
    <row r="23" spans="1:8" ht="15.75" x14ac:dyDescent="0.25">
      <c r="A23" s="3"/>
      <c r="B23" s="3"/>
      <c r="C23" s="708" t="s">
        <v>5</v>
      </c>
      <c r="D23" s="708"/>
      <c r="E23" s="3"/>
      <c r="F23" s="708" t="s">
        <v>6</v>
      </c>
      <c r="G23" s="708"/>
      <c r="H23" s="9"/>
    </row>
    <row r="24" spans="1:8" ht="15.75" x14ac:dyDescent="0.25">
      <c r="A24" s="3"/>
      <c r="B24" s="3"/>
      <c r="C24" s="3"/>
      <c r="D24" s="3"/>
      <c r="E24" s="3"/>
      <c r="F24" s="3"/>
      <c r="G24" s="3"/>
      <c r="H24" s="9"/>
    </row>
    <row r="25" spans="1:8" ht="15.75" x14ac:dyDescent="0.25">
      <c r="A25" s="3" t="s">
        <v>7</v>
      </c>
      <c r="B25" s="3"/>
      <c r="C25" s="27"/>
      <c r="D25" s="27"/>
      <c r="E25" s="3"/>
      <c r="F25" s="709"/>
      <c r="G25" s="709"/>
      <c r="H25" s="9"/>
    </row>
    <row r="26" spans="1:8" ht="15.75" x14ac:dyDescent="0.25">
      <c r="A26" s="9"/>
      <c r="B26" s="9"/>
      <c r="C26" s="708" t="s">
        <v>5</v>
      </c>
      <c r="D26" s="708"/>
      <c r="E26" s="3"/>
      <c r="F26" s="708" t="s">
        <v>6</v>
      </c>
      <c r="G26" s="708"/>
      <c r="H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0">
    <mergeCell ref="A14:D14"/>
    <mergeCell ref="A15:D15"/>
    <mergeCell ref="A16:D16"/>
    <mergeCell ref="C26:D26"/>
    <mergeCell ref="F26:G26"/>
    <mergeCell ref="A17:D17"/>
    <mergeCell ref="A18:D18"/>
    <mergeCell ref="F22:G22"/>
    <mergeCell ref="C23:D23"/>
    <mergeCell ref="F23:G23"/>
    <mergeCell ref="F25:G25"/>
    <mergeCell ref="A8:F8"/>
    <mergeCell ref="A12:D12"/>
    <mergeCell ref="A13:D13"/>
    <mergeCell ref="A2:G2"/>
    <mergeCell ref="A3:G3"/>
    <mergeCell ref="A4:G4"/>
    <mergeCell ref="A5:G5"/>
    <mergeCell ref="A6:G6"/>
    <mergeCell ref="A7:F7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I37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348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1.7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1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1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5.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9"/>
      <c r="B19" s="9"/>
      <c r="C19" s="9"/>
      <c r="D19" s="9"/>
      <c r="E19" s="9"/>
      <c r="F19" s="9"/>
      <c r="G19" s="14"/>
    </row>
    <row r="20" spans="1:8" ht="15.75" x14ac:dyDescent="0.25">
      <c r="A20" s="9"/>
      <c r="B20" s="9"/>
      <c r="C20" s="9"/>
      <c r="D20" s="9"/>
      <c r="E20" s="9"/>
      <c r="F20" s="9"/>
      <c r="G20" s="14"/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3" t="s">
        <v>4</v>
      </c>
      <c r="B22" s="3"/>
      <c r="C22" s="27"/>
      <c r="D22" s="27"/>
      <c r="E22" s="3"/>
      <c r="F22" s="709"/>
      <c r="G22" s="709"/>
      <c r="H22" s="9"/>
    </row>
    <row r="23" spans="1:8" ht="15.75" x14ac:dyDescent="0.25">
      <c r="A23" s="3"/>
      <c r="B23" s="3"/>
      <c r="C23" s="708" t="s">
        <v>5</v>
      </c>
      <c r="D23" s="708"/>
      <c r="E23" s="3"/>
      <c r="F23" s="708" t="s">
        <v>6</v>
      </c>
      <c r="G23" s="708"/>
      <c r="H23" s="9"/>
    </row>
    <row r="24" spans="1:8" ht="15.75" x14ac:dyDescent="0.25">
      <c r="A24" s="3"/>
      <c r="B24" s="3"/>
      <c r="C24" s="3"/>
      <c r="D24" s="3"/>
      <c r="E24" s="3"/>
      <c r="F24" s="3"/>
      <c r="G24" s="3"/>
      <c r="H24" s="9"/>
    </row>
    <row r="25" spans="1:8" ht="15.75" x14ac:dyDescent="0.25">
      <c r="A25" s="3" t="s">
        <v>7</v>
      </c>
      <c r="B25" s="3"/>
      <c r="C25" s="27"/>
      <c r="D25" s="27"/>
      <c r="E25" s="3"/>
      <c r="F25" s="709"/>
      <c r="G25" s="709"/>
      <c r="H25" s="9"/>
    </row>
    <row r="26" spans="1:8" ht="15.75" x14ac:dyDescent="0.25">
      <c r="A26" s="9"/>
      <c r="B26" s="9"/>
      <c r="C26" s="708" t="s">
        <v>5</v>
      </c>
      <c r="D26" s="708"/>
      <c r="E26" s="3"/>
      <c r="F26" s="708" t="s">
        <v>6</v>
      </c>
      <c r="G26" s="708"/>
      <c r="H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0">
    <mergeCell ref="A14:D14"/>
    <mergeCell ref="A15:D15"/>
    <mergeCell ref="A16:D16"/>
    <mergeCell ref="C26:D26"/>
    <mergeCell ref="F26:G26"/>
    <mergeCell ref="A17:D17"/>
    <mergeCell ref="A18:D18"/>
    <mergeCell ref="F22:G22"/>
    <mergeCell ref="C23:D23"/>
    <mergeCell ref="F23:G23"/>
    <mergeCell ref="F25:G25"/>
    <mergeCell ref="A8:F8"/>
    <mergeCell ref="A12:D12"/>
    <mergeCell ref="A13:D13"/>
    <mergeCell ref="A2:G2"/>
    <mergeCell ref="A3:G3"/>
    <mergeCell ref="A4:G4"/>
    <mergeCell ref="A5:G5"/>
    <mergeCell ref="A6:G6"/>
    <mergeCell ref="A7:F7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I37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345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4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4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4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0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9"/>
      <c r="B19" s="9"/>
      <c r="C19" s="9"/>
      <c r="D19" s="9"/>
      <c r="E19" s="9"/>
      <c r="F19" s="9"/>
      <c r="G19" s="14"/>
    </row>
    <row r="20" spans="1:8" ht="15.75" x14ac:dyDescent="0.25">
      <c r="A20" s="9"/>
      <c r="B20" s="9"/>
      <c r="C20" s="9"/>
      <c r="D20" s="9"/>
      <c r="E20" s="9"/>
      <c r="F20" s="9"/>
      <c r="G20" s="14"/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3" t="s">
        <v>4</v>
      </c>
      <c r="B22" s="3"/>
      <c r="C22" s="27"/>
      <c r="D22" s="27"/>
      <c r="E22" s="3"/>
      <c r="F22" s="709"/>
      <c r="G22" s="709"/>
      <c r="H22" s="9"/>
    </row>
    <row r="23" spans="1:8" ht="15.75" x14ac:dyDescent="0.25">
      <c r="A23" s="3"/>
      <c r="B23" s="3"/>
      <c r="C23" s="708" t="s">
        <v>5</v>
      </c>
      <c r="D23" s="708"/>
      <c r="E23" s="3"/>
      <c r="F23" s="708" t="s">
        <v>6</v>
      </c>
      <c r="G23" s="708"/>
      <c r="H23" s="9"/>
    </row>
    <row r="24" spans="1:8" ht="15.75" x14ac:dyDescent="0.25">
      <c r="A24" s="3"/>
      <c r="B24" s="3"/>
      <c r="C24" s="3"/>
      <c r="D24" s="3"/>
      <c r="E24" s="3"/>
      <c r="F24" s="3"/>
      <c r="G24" s="3"/>
      <c r="H24" s="9"/>
    </row>
    <row r="25" spans="1:8" ht="15.75" x14ac:dyDescent="0.25">
      <c r="A25" s="3" t="s">
        <v>7</v>
      </c>
      <c r="B25" s="3"/>
      <c r="C25" s="27"/>
      <c r="D25" s="27"/>
      <c r="E25" s="3"/>
      <c r="F25" s="709"/>
      <c r="G25" s="709"/>
      <c r="H25" s="9"/>
    </row>
    <row r="26" spans="1:8" ht="15.75" x14ac:dyDescent="0.25">
      <c r="A26" s="9"/>
      <c r="B26" s="9"/>
      <c r="C26" s="708" t="s">
        <v>5</v>
      </c>
      <c r="D26" s="708"/>
      <c r="E26" s="3"/>
      <c r="F26" s="708" t="s">
        <v>6</v>
      </c>
      <c r="G26" s="708"/>
      <c r="H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0">
    <mergeCell ref="A14:D14"/>
    <mergeCell ref="A15:D15"/>
    <mergeCell ref="A16:D16"/>
    <mergeCell ref="C26:D26"/>
    <mergeCell ref="F26:G26"/>
    <mergeCell ref="A17:D17"/>
    <mergeCell ref="A18:D18"/>
    <mergeCell ref="F22:G22"/>
    <mergeCell ref="C23:D23"/>
    <mergeCell ref="F23:G23"/>
    <mergeCell ref="F25:G25"/>
    <mergeCell ref="A8:F8"/>
    <mergeCell ref="A12:D12"/>
    <mergeCell ref="A13:D13"/>
    <mergeCell ref="A2:G2"/>
    <mergeCell ref="A3:G3"/>
    <mergeCell ref="A4:G4"/>
    <mergeCell ref="A5:G5"/>
    <mergeCell ref="A6:G6"/>
    <mergeCell ref="A7:F7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I37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349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9.2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9.2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9.2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4.7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9"/>
      <c r="B19" s="9"/>
      <c r="C19" s="9"/>
      <c r="D19" s="9"/>
      <c r="E19" s="9"/>
      <c r="F19" s="9"/>
      <c r="G19" s="14"/>
    </row>
    <row r="20" spans="1:8" ht="15.75" x14ac:dyDescent="0.25">
      <c r="A20" s="9"/>
      <c r="B20" s="9"/>
      <c r="C20" s="9"/>
      <c r="D20" s="9"/>
      <c r="E20" s="9"/>
      <c r="F20" s="9"/>
      <c r="G20" s="14"/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3" t="s">
        <v>4</v>
      </c>
      <c r="B22" s="3"/>
      <c r="C22" s="27"/>
      <c r="D22" s="27"/>
      <c r="E22" s="3"/>
      <c r="F22" s="709"/>
      <c r="G22" s="709"/>
      <c r="H22" s="9"/>
    </row>
    <row r="23" spans="1:8" ht="15.75" x14ac:dyDescent="0.25">
      <c r="A23" s="3"/>
      <c r="B23" s="3"/>
      <c r="C23" s="708" t="s">
        <v>5</v>
      </c>
      <c r="D23" s="708"/>
      <c r="E23" s="3"/>
      <c r="F23" s="708" t="s">
        <v>6</v>
      </c>
      <c r="G23" s="708"/>
      <c r="H23" s="9"/>
    </row>
    <row r="24" spans="1:8" ht="15.75" x14ac:dyDescent="0.25">
      <c r="A24" s="3"/>
      <c r="B24" s="3"/>
      <c r="C24" s="3"/>
      <c r="D24" s="3"/>
      <c r="E24" s="3"/>
      <c r="F24" s="3"/>
      <c r="G24" s="3"/>
      <c r="H24" s="9"/>
    </row>
    <row r="25" spans="1:8" ht="15.75" x14ac:dyDescent="0.25">
      <c r="A25" s="3" t="s">
        <v>7</v>
      </c>
      <c r="B25" s="3"/>
      <c r="C25" s="27"/>
      <c r="D25" s="27"/>
      <c r="E25" s="3"/>
      <c r="F25" s="709"/>
      <c r="G25" s="709"/>
      <c r="H25" s="9"/>
    </row>
    <row r="26" spans="1:8" ht="15.75" x14ac:dyDescent="0.25">
      <c r="A26" s="9"/>
      <c r="B26" s="9"/>
      <c r="C26" s="708" t="s">
        <v>5</v>
      </c>
      <c r="D26" s="708"/>
      <c r="E26" s="3"/>
      <c r="F26" s="708" t="s">
        <v>6</v>
      </c>
      <c r="G26" s="708"/>
      <c r="H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0">
    <mergeCell ref="A14:D14"/>
    <mergeCell ref="A15:D15"/>
    <mergeCell ref="A16:D16"/>
    <mergeCell ref="C26:D26"/>
    <mergeCell ref="F26:G26"/>
    <mergeCell ref="A17:D17"/>
    <mergeCell ref="A18:D18"/>
    <mergeCell ref="F22:G22"/>
    <mergeCell ref="C23:D23"/>
    <mergeCell ref="F23:G23"/>
    <mergeCell ref="F25:G25"/>
    <mergeCell ref="A8:F8"/>
    <mergeCell ref="A12:D12"/>
    <mergeCell ref="A13:D13"/>
    <mergeCell ref="A2:G2"/>
    <mergeCell ref="A3:G3"/>
    <mergeCell ref="A4:G4"/>
    <mergeCell ref="A5:G5"/>
    <mergeCell ref="A6:G6"/>
    <mergeCell ref="A7:F7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I37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350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30.7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30.7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30.7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1.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9"/>
      <c r="B19" s="9"/>
      <c r="C19" s="9"/>
      <c r="D19" s="9"/>
      <c r="E19" s="9"/>
      <c r="F19" s="9"/>
      <c r="G19" s="14"/>
    </row>
    <row r="20" spans="1:8" ht="15.75" x14ac:dyDescent="0.25">
      <c r="A20" s="9"/>
      <c r="B20" s="9"/>
      <c r="C20" s="9"/>
      <c r="D20" s="9"/>
      <c r="E20" s="9"/>
      <c r="F20" s="9"/>
      <c r="G20" s="14"/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3" t="s">
        <v>4</v>
      </c>
      <c r="B22" s="3"/>
      <c r="C22" s="27"/>
      <c r="D22" s="27"/>
      <c r="E22" s="3"/>
      <c r="F22" s="709"/>
      <c r="G22" s="709"/>
      <c r="H22" s="9"/>
    </row>
    <row r="23" spans="1:8" ht="15.75" x14ac:dyDescent="0.25">
      <c r="A23" s="3"/>
      <c r="B23" s="3"/>
      <c r="C23" s="708" t="s">
        <v>5</v>
      </c>
      <c r="D23" s="708"/>
      <c r="E23" s="3"/>
      <c r="F23" s="708" t="s">
        <v>6</v>
      </c>
      <c r="G23" s="708"/>
      <c r="H23" s="9"/>
    </row>
    <row r="24" spans="1:8" ht="15.75" x14ac:dyDescent="0.25">
      <c r="A24" s="3"/>
      <c r="B24" s="3"/>
      <c r="C24" s="3"/>
      <c r="D24" s="3"/>
      <c r="E24" s="3"/>
      <c r="F24" s="3"/>
      <c r="G24" s="3"/>
      <c r="H24" s="9"/>
    </row>
    <row r="25" spans="1:8" ht="15.75" x14ac:dyDescent="0.25">
      <c r="A25" s="3" t="s">
        <v>7</v>
      </c>
      <c r="B25" s="3"/>
      <c r="C25" s="27"/>
      <c r="D25" s="27"/>
      <c r="E25" s="3"/>
      <c r="F25" s="709"/>
      <c r="G25" s="709"/>
      <c r="H25" s="9"/>
    </row>
    <row r="26" spans="1:8" ht="15.75" x14ac:dyDescent="0.25">
      <c r="A26" s="9"/>
      <c r="B26" s="9"/>
      <c r="C26" s="708" t="s">
        <v>5</v>
      </c>
      <c r="D26" s="708"/>
      <c r="E26" s="3"/>
      <c r="F26" s="708" t="s">
        <v>6</v>
      </c>
      <c r="G26" s="708"/>
      <c r="H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0">
    <mergeCell ref="A14:D14"/>
    <mergeCell ref="A15:D15"/>
    <mergeCell ref="A16:D16"/>
    <mergeCell ref="C26:D26"/>
    <mergeCell ref="F26:G26"/>
    <mergeCell ref="A17:D17"/>
    <mergeCell ref="A18:D18"/>
    <mergeCell ref="F22:G22"/>
    <mergeCell ref="C23:D23"/>
    <mergeCell ref="F23:G23"/>
    <mergeCell ref="F25:G25"/>
    <mergeCell ref="A8:F8"/>
    <mergeCell ref="A12:D12"/>
    <mergeCell ref="A13:D13"/>
    <mergeCell ref="A2:G2"/>
    <mergeCell ref="A3:G3"/>
    <mergeCell ref="A4:G4"/>
    <mergeCell ref="A5:G5"/>
    <mergeCell ref="A6:G6"/>
    <mergeCell ref="A7:F7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I37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351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8.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8.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8.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30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9"/>
      <c r="B19" s="9"/>
      <c r="C19" s="9"/>
      <c r="D19" s="9"/>
      <c r="E19" s="9"/>
      <c r="F19" s="9"/>
      <c r="G19" s="14"/>
    </row>
    <row r="20" spans="1:8" ht="15.75" x14ac:dyDescent="0.25">
      <c r="A20" s="9"/>
      <c r="B20" s="9"/>
      <c r="C20" s="9"/>
      <c r="D20" s="9"/>
      <c r="E20" s="9"/>
      <c r="F20" s="9"/>
      <c r="G20" s="14"/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3" t="s">
        <v>4</v>
      </c>
      <c r="B22" s="3"/>
      <c r="C22" s="27"/>
      <c r="D22" s="27"/>
      <c r="E22" s="3"/>
      <c r="F22" s="709"/>
      <c r="G22" s="709"/>
      <c r="H22" s="9"/>
    </row>
    <row r="23" spans="1:8" ht="15.75" x14ac:dyDescent="0.25">
      <c r="A23" s="3"/>
      <c r="B23" s="3"/>
      <c r="C23" s="708" t="s">
        <v>5</v>
      </c>
      <c r="D23" s="708"/>
      <c r="E23" s="3"/>
      <c r="F23" s="708" t="s">
        <v>6</v>
      </c>
      <c r="G23" s="708"/>
      <c r="H23" s="9"/>
    </row>
    <row r="24" spans="1:8" ht="15.75" x14ac:dyDescent="0.25">
      <c r="A24" s="3"/>
      <c r="B24" s="3"/>
      <c r="C24" s="3"/>
      <c r="D24" s="3"/>
      <c r="E24" s="3"/>
      <c r="F24" s="3"/>
      <c r="G24" s="3"/>
      <c r="H24" s="9"/>
    </row>
    <row r="25" spans="1:8" ht="15.75" x14ac:dyDescent="0.25">
      <c r="A25" s="3" t="s">
        <v>7</v>
      </c>
      <c r="B25" s="3"/>
      <c r="C25" s="27"/>
      <c r="D25" s="27"/>
      <c r="E25" s="3"/>
      <c r="F25" s="709"/>
      <c r="G25" s="709"/>
      <c r="H25" s="9"/>
    </row>
    <row r="26" spans="1:8" ht="15.75" x14ac:dyDescent="0.25">
      <c r="A26" s="9"/>
      <c r="B26" s="9"/>
      <c r="C26" s="708" t="s">
        <v>5</v>
      </c>
      <c r="D26" s="708"/>
      <c r="E26" s="3"/>
      <c r="F26" s="708" t="s">
        <v>6</v>
      </c>
      <c r="G26" s="708"/>
      <c r="H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0">
    <mergeCell ref="A14:D14"/>
    <mergeCell ref="A15:D15"/>
    <mergeCell ref="A16:D16"/>
    <mergeCell ref="C26:D26"/>
    <mergeCell ref="F26:G26"/>
    <mergeCell ref="A17:D17"/>
    <mergeCell ref="A18:D18"/>
    <mergeCell ref="F22:G22"/>
    <mergeCell ref="C23:D23"/>
    <mergeCell ref="F23:G23"/>
    <mergeCell ref="F25:G25"/>
    <mergeCell ref="A8:F8"/>
    <mergeCell ref="A12:D12"/>
    <mergeCell ref="A13:D13"/>
    <mergeCell ref="A2:G2"/>
    <mergeCell ref="A3:G3"/>
    <mergeCell ref="A4:G4"/>
    <mergeCell ref="A5:G5"/>
    <mergeCell ref="A6:G6"/>
    <mergeCell ref="A7:F7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I37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352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7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7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7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3.25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9"/>
      <c r="B19" s="9"/>
      <c r="C19" s="9"/>
      <c r="D19" s="9"/>
      <c r="E19" s="9"/>
      <c r="F19" s="9"/>
      <c r="G19" s="14"/>
    </row>
    <row r="20" spans="1:8" ht="15.75" x14ac:dyDescent="0.25">
      <c r="A20" s="9"/>
      <c r="B20" s="9"/>
      <c r="C20" s="9"/>
      <c r="D20" s="9"/>
      <c r="E20" s="9"/>
      <c r="F20" s="9"/>
      <c r="G20" s="14"/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3" t="s">
        <v>4</v>
      </c>
      <c r="B22" s="3"/>
      <c r="C22" s="27"/>
      <c r="D22" s="27"/>
      <c r="E22" s="3"/>
      <c r="F22" s="709"/>
      <c r="G22" s="709"/>
      <c r="H22" s="9"/>
    </row>
    <row r="23" spans="1:8" ht="15.75" x14ac:dyDescent="0.25">
      <c r="A23" s="3"/>
      <c r="B23" s="3"/>
      <c r="C23" s="708" t="s">
        <v>5</v>
      </c>
      <c r="D23" s="708"/>
      <c r="E23" s="3"/>
      <c r="F23" s="708" t="s">
        <v>6</v>
      </c>
      <c r="G23" s="708"/>
      <c r="H23" s="9"/>
    </row>
    <row r="24" spans="1:8" ht="15.75" x14ac:dyDescent="0.25">
      <c r="A24" s="3"/>
      <c r="B24" s="3"/>
      <c r="C24" s="3"/>
      <c r="D24" s="3"/>
      <c r="E24" s="3"/>
      <c r="F24" s="3"/>
      <c r="G24" s="3"/>
      <c r="H24" s="9"/>
    </row>
    <row r="25" spans="1:8" ht="15.75" x14ac:dyDescent="0.25">
      <c r="A25" s="3" t="s">
        <v>7</v>
      </c>
      <c r="B25" s="3"/>
      <c r="C25" s="27"/>
      <c r="D25" s="27"/>
      <c r="E25" s="3"/>
      <c r="F25" s="709"/>
      <c r="G25" s="709"/>
      <c r="H25" s="9"/>
    </row>
    <row r="26" spans="1:8" ht="15.75" x14ac:dyDescent="0.25">
      <c r="A26" s="9"/>
      <c r="B26" s="9"/>
      <c r="C26" s="708" t="s">
        <v>5</v>
      </c>
      <c r="D26" s="708"/>
      <c r="E26" s="3"/>
      <c r="F26" s="708" t="s">
        <v>6</v>
      </c>
      <c r="G26" s="708"/>
      <c r="H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0">
    <mergeCell ref="A14:D14"/>
    <mergeCell ref="A15:D15"/>
    <mergeCell ref="A16:D16"/>
    <mergeCell ref="C26:D26"/>
    <mergeCell ref="F26:G26"/>
    <mergeCell ref="A17:D17"/>
    <mergeCell ref="A18:D18"/>
    <mergeCell ref="F22:G22"/>
    <mergeCell ref="C23:D23"/>
    <mergeCell ref="F23:G23"/>
    <mergeCell ref="F25:G25"/>
    <mergeCell ref="A8:F8"/>
    <mergeCell ref="A12:D12"/>
    <mergeCell ref="A13:D13"/>
    <mergeCell ref="A2:G2"/>
    <mergeCell ref="A3:G3"/>
    <mergeCell ref="A4:G4"/>
    <mergeCell ref="A5:G5"/>
    <mergeCell ref="A6:G6"/>
    <mergeCell ref="A7:F7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I37"/>
  <sheetViews>
    <sheetView view="pageBreakPreview" zoomScale="66" zoomScaleSheetLayoutView="66" workbookViewId="0">
      <selection activeCell="A19" sqref="A19:IV22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48.75" customHeight="1" x14ac:dyDescent="0.25">
      <c r="A3" s="731" t="s">
        <v>353</v>
      </c>
      <c r="B3" s="731"/>
      <c r="C3" s="731"/>
      <c r="D3" s="731"/>
      <c r="E3" s="731"/>
      <c r="F3" s="731"/>
      <c r="G3" s="731"/>
    </row>
    <row r="4" spans="1:9" ht="35.25" customHeight="1" x14ac:dyDescent="0.25">
      <c r="A4" s="721"/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322</v>
      </c>
      <c r="B6" s="720"/>
      <c r="C6" s="720"/>
      <c r="D6" s="720"/>
      <c r="E6" s="720"/>
      <c r="F6" s="720"/>
      <c r="G6" s="720"/>
    </row>
    <row r="7" spans="1:9" ht="16.5" customHeight="1" x14ac:dyDescent="0.25">
      <c r="A7" s="718"/>
      <c r="B7" s="718"/>
      <c r="C7" s="718"/>
      <c r="D7" s="718"/>
      <c r="E7" s="718"/>
      <c r="F7" s="718"/>
      <c r="G7" s="14"/>
    </row>
    <row r="8" spans="1:9" ht="15.75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5.75" x14ac:dyDescent="0.25">
      <c r="A10" s="3"/>
      <c r="B10" s="3"/>
      <c r="C10" s="3"/>
      <c r="D10" s="3"/>
      <c r="E10" s="3"/>
      <c r="F10" s="3"/>
      <c r="G10" s="14"/>
    </row>
    <row r="11" spans="1:9" ht="15.75" x14ac:dyDescent="0.25">
      <c r="A11" s="3"/>
      <c r="B11" s="3"/>
      <c r="C11" s="3"/>
      <c r="D11" s="3"/>
      <c r="E11" s="3"/>
      <c r="F11" s="3"/>
      <c r="G11" s="14"/>
    </row>
    <row r="12" spans="1:9" ht="32.25" customHeight="1" x14ac:dyDescent="0.2">
      <c r="A12" s="719" t="s">
        <v>8</v>
      </c>
      <c r="B12" s="719"/>
      <c r="C12" s="719"/>
      <c r="D12" s="719"/>
      <c r="E12" s="4" t="s">
        <v>318</v>
      </c>
      <c r="F12" s="4" t="s">
        <v>319</v>
      </c>
      <c r="G12" s="4" t="s">
        <v>320</v>
      </c>
    </row>
    <row r="13" spans="1:9" ht="29.25" customHeight="1" x14ac:dyDescent="0.25">
      <c r="A13" s="707"/>
      <c r="B13" s="707"/>
      <c r="C13" s="707"/>
      <c r="D13" s="707"/>
      <c r="E13" s="33">
        <v>0</v>
      </c>
      <c r="F13" s="33">
        <v>0</v>
      </c>
      <c r="G13" s="33">
        <v>0</v>
      </c>
    </row>
    <row r="14" spans="1:9" ht="29.25" customHeight="1" x14ac:dyDescent="0.25">
      <c r="A14" s="734"/>
      <c r="B14" s="735"/>
      <c r="C14" s="735"/>
      <c r="D14" s="736"/>
      <c r="E14" s="33">
        <v>0</v>
      </c>
      <c r="F14" s="33">
        <v>0</v>
      </c>
      <c r="G14" s="33">
        <v>0</v>
      </c>
    </row>
    <row r="15" spans="1:9" ht="29.25" customHeight="1" x14ac:dyDescent="0.25">
      <c r="A15" s="734"/>
      <c r="B15" s="735"/>
      <c r="C15" s="735"/>
      <c r="D15" s="736"/>
      <c r="E15" s="33">
        <v>0</v>
      </c>
      <c r="F15" s="33">
        <v>0</v>
      </c>
      <c r="G15" s="33">
        <v>0</v>
      </c>
    </row>
    <row r="16" spans="1:9" ht="27" customHeight="1" x14ac:dyDescent="0.25">
      <c r="A16" s="733"/>
      <c r="B16" s="733"/>
      <c r="C16" s="733"/>
      <c r="D16" s="733"/>
      <c r="E16" s="33">
        <v>0</v>
      </c>
      <c r="F16" s="33">
        <v>0</v>
      </c>
      <c r="G16" s="33">
        <v>0</v>
      </c>
    </row>
    <row r="17" spans="1:8" ht="16.5" customHeight="1" x14ac:dyDescent="0.2">
      <c r="A17" s="714" t="s">
        <v>2</v>
      </c>
      <c r="B17" s="714"/>
      <c r="C17" s="714"/>
      <c r="D17" s="714"/>
      <c r="E17" s="31">
        <f>SUM(E13:E16)</f>
        <v>0</v>
      </c>
      <c r="F17" s="31">
        <f>SUM(F13:F16)</f>
        <v>0</v>
      </c>
      <c r="G17" s="31">
        <f>SUM(G13:G16)</f>
        <v>0</v>
      </c>
    </row>
    <row r="18" spans="1:8" ht="15.75" x14ac:dyDescent="0.2">
      <c r="A18" s="714" t="s">
        <v>3</v>
      </c>
      <c r="B18" s="714"/>
      <c r="C18" s="714"/>
      <c r="D18" s="714"/>
      <c r="E18" s="31">
        <f>E17/1000</f>
        <v>0</v>
      </c>
      <c r="F18" s="31">
        <f>F17/1000</f>
        <v>0</v>
      </c>
      <c r="G18" s="31">
        <f>G17/1000</f>
        <v>0</v>
      </c>
    </row>
    <row r="19" spans="1:8" ht="15.75" x14ac:dyDescent="0.25">
      <c r="A19" s="9"/>
      <c r="B19" s="9"/>
      <c r="C19" s="9"/>
      <c r="D19" s="9"/>
      <c r="E19" s="9"/>
      <c r="F19" s="9"/>
      <c r="G19" s="14"/>
    </row>
    <row r="20" spans="1:8" ht="15.75" x14ac:dyDescent="0.25">
      <c r="A20" s="9"/>
      <c r="B20" s="9"/>
      <c r="C20" s="9"/>
      <c r="D20" s="9"/>
      <c r="E20" s="9"/>
      <c r="F20" s="9"/>
      <c r="G20" s="14"/>
    </row>
    <row r="21" spans="1:8" ht="15.75" x14ac:dyDescent="0.25">
      <c r="A21" s="9"/>
      <c r="B21" s="9"/>
      <c r="C21" s="9"/>
      <c r="D21" s="9"/>
      <c r="E21" s="9"/>
      <c r="F21" s="9"/>
      <c r="G21" s="14"/>
    </row>
    <row r="22" spans="1:8" ht="15.75" x14ac:dyDescent="0.25">
      <c r="A22" s="3" t="s">
        <v>4</v>
      </c>
      <c r="B22" s="3"/>
      <c r="C22" s="27"/>
      <c r="D22" s="27"/>
      <c r="E22" s="3"/>
      <c r="F22" s="709"/>
      <c r="G22" s="709"/>
      <c r="H22" s="9"/>
    </row>
    <row r="23" spans="1:8" ht="15.75" x14ac:dyDescent="0.25">
      <c r="A23" s="3"/>
      <c r="B23" s="3"/>
      <c r="C23" s="708" t="s">
        <v>5</v>
      </c>
      <c r="D23" s="708"/>
      <c r="E23" s="3"/>
      <c r="F23" s="708" t="s">
        <v>6</v>
      </c>
      <c r="G23" s="708"/>
      <c r="H23" s="9"/>
    </row>
    <row r="24" spans="1:8" ht="15.75" x14ac:dyDescent="0.25">
      <c r="A24" s="3"/>
      <c r="B24" s="3"/>
      <c r="C24" s="3"/>
      <c r="D24" s="3"/>
      <c r="E24" s="3"/>
      <c r="F24" s="3"/>
      <c r="G24" s="3"/>
      <c r="H24" s="9"/>
    </row>
    <row r="25" spans="1:8" ht="15.75" x14ac:dyDescent="0.25">
      <c r="A25" s="3" t="s">
        <v>7</v>
      </c>
      <c r="B25" s="3"/>
      <c r="C25" s="27"/>
      <c r="D25" s="27"/>
      <c r="E25" s="3"/>
      <c r="F25" s="709"/>
      <c r="G25" s="709"/>
      <c r="H25" s="9"/>
    </row>
    <row r="26" spans="1:8" ht="15.75" x14ac:dyDescent="0.25">
      <c r="A26" s="9"/>
      <c r="B26" s="9"/>
      <c r="C26" s="708" t="s">
        <v>5</v>
      </c>
      <c r="D26" s="708"/>
      <c r="E26" s="3"/>
      <c r="F26" s="708" t="s">
        <v>6</v>
      </c>
      <c r="G26" s="708"/>
      <c r="H26" s="9"/>
    </row>
    <row r="27" spans="1:8" ht="15.75" x14ac:dyDescent="0.25">
      <c r="A27" s="9"/>
      <c r="B27" s="9"/>
      <c r="C27" s="9"/>
      <c r="D27" s="9"/>
      <c r="E27" s="9"/>
      <c r="F27" s="9"/>
    </row>
    <row r="28" spans="1:8" ht="15.75" x14ac:dyDescent="0.25">
      <c r="A28" s="9"/>
      <c r="B28" s="9"/>
      <c r="C28" s="9"/>
      <c r="D28" s="9"/>
      <c r="E28" s="9"/>
      <c r="F28" s="9"/>
    </row>
    <row r="29" spans="1:8" ht="15.75" x14ac:dyDescent="0.25">
      <c r="A29" s="9"/>
      <c r="B29" s="9"/>
      <c r="C29" s="9"/>
      <c r="D29" s="9"/>
      <c r="E29" s="9"/>
      <c r="F29" s="9"/>
    </row>
    <row r="30" spans="1:8" ht="15" x14ac:dyDescent="0.2">
      <c r="A30" s="13"/>
      <c r="B30" s="13"/>
      <c r="C30" s="13"/>
      <c r="D30" s="13"/>
      <c r="E30" s="13"/>
      <c r="F30" s="13"/>
    </row>
    <row r="31" spans="1:8" ht="15" x14ac:dyDescent="0.2">
      <c r="A31" s="14"/>
      <c r="B31" s="14"/>
      <c r="C31" s="14"/>
      <c r="D31" s="14"/>
      <c r="E31" s="14"/>
      <c r="F31" s="14"/>
    </row>
    <row r="32" spans="1:8" ht="15" x14ac:dyDescent="0.2">
      <c r="A32" s="14"/>
      <c r="B32" s="14"/>
      <c r="C32" s="14"/>
      <c r="D32" s="14"/>
      <c r="E32" s="14"/>
      <c r="F32" s="14"/>
    </row>
    <row r="33" spans="1:6" ht="15" x14ac:dyDescent="0.2">
      <c r="A33" s="14"/>
      <c r="B33" s="14"/>
      <c r="C33" s="14"/>
      <c r="D33" s="14"/>
      <c r="E33" s="14"/>
      <c r="F33" s="14"/>
    </row>
    <row r="34" spans="1:6" ht="15" x14ac:dyDescent="0.2">
      <c r="F34" s="14"/>
    </row>
    <row r="35" spans="1:6" ht="15" x14ac:dyDescent="0.2">
      <c r="F35" s="14"/>
    </row>
    <row r="36" spans="1:6" ht="15" x14ac:dyDescent="0.2">
      <c r="F36" s="14"/>
    </row>
    <row r="37" spans="1:6" ht="15" x14ac:dyDescent="0.2">
      <c r="F37" s="14"/>
    </row>
  </sheetData>
  <sheetProtection selectLockedCells="1" selectUnlockedCells="1"/>
  <mergeCells count="20">
    <mergeCell ref="A14:D14"/>
    <mergeCell ref="A15:D15"/>
    <mergeCell ref="A16:D16"/>
    <mergeCell ref="C26:D26"/>
    <mergeCell ref="F26:G26"/>
    <mergeCell ref="A17:D17"/>
    <mergeCell ref="A18:D18"/>
    <mergeCell ref="F22:G22"/>
    <mergeCell ref="C23:D23"/>
    <mergeCell ref="F23:G23"/>
    <mergeCell ref="F25:G25"/>
    <mergeCell ref="A8:F8"/>
    <mergeCell ref="A12:D12"/>
    <mergeCell ref="A13:D13"/>
    <mergeCell ref="A2:G2"/>
    <mergeCell ref="A3:G3"/>
    <mergeCell ref="A4:G4"/>
    <mergeCell ref="A5:G5"/>
    <mergeCell ref="A6:G6"/>
    <mergeCell ref="A7:F7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34"/>
  <sheetViews>
    <sheetView zoomScaleSheetLayoutView="66" workbookViewId="0">
      <selection activeCell="G16" sqref="G16"/>
    </sheetView>
  </sheetViews>
  <sheetFormatPr defaultRowHeight="12.75" x14ac:dyDescent="0.2"/>
  <cols>
    <col min="5" max="5" width="17.5703125" customWidth="1"/>
    <col min="6" max="6" width="16.140625" customWidth="1"/>
    <col min="7" max="7" width="16.5703125" customWidth="1"/>
  </cols>
  <sheetData>
    <row r="1" spans="1:9" ht="15.75" x14ac:dyDescent="0.25">
      <c r="A1" s="3"/>
      <c r="B1" s="3"/>
      <c r="C1" s="3"/>
      <c r="D1" s="3"/>
      <c r="E1" s="3"/>
      <c r="F1" s="3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29.25" customHeight="1" x14ac:dyDescent="0.25">
      <c r="A3" s="731" t="s">
        <v>348</v>
      </c>
      <c r="B3" s="731"/>
      <c r="C3" s="731"/>
      <c r="D3" s="731"/>
      <c r="E3" s="731"/>
      <c r="F3" s="731"/>
      <c r="G3" s="731"/>
    </row>
    <row r="4" spans="1:9" ht="50.25" customHeight="1" x14ac:dyDescent="0.25">
      <c r="A4" s="721" t="s">
        <v>433</v>
      </c>
      <c r="B4" s="721"/>
      <c r="C4" s="721"/>
      <c r="D4" s="721"/>
      <c r="E4" s="721"/>
      <c r="F4" s="721"/>
      <c r="G4" s="721"/>
    </row>
    <row r="5" spans="1:9" ht="15.75" x14ac:dyDescent="0.25">
      <c r="A5" s="732" t="s">
        <v>1</v>
      </c>
      <c r="B5" s="732"/>
      <c r="C5" s="732"/>
      <c r="D5" s="732"/>
      <c r="E5" s="732"/>
      <c r="F5" s="732"/>
      <c r="G5" s="732"/>
    </row>
    <row r="6" spans="1:9" ht="15.75" customHeight="1" x14ac:dyDescent="0.25">
      <c r="A6" s="720" t="s">
        <v>438</v>
      </c>
      <c r="B6" s="720"/>
      <c r="C6" s="720"/>
      <c r="D6" s="720"/>
      <c r="E6" s="720"/>
      <c r="F6" s="720"/>
      <c r="G6" s="720"/>
    </row>
    <row r="7" spans="1:9" ht="3" customHeight="1" x14ac:dyDescent="0.25">
      <c r="A7" s="718"/>
      <c r="B7" s="718"/>
      <c r="C7" s="718"/>
      <c r="D7" s="718"/>
      <c r="E7" s="718"/>
      <c r="F7" s="718"/>
      <c r="G7" s="14"/>
    </row>
    <row r="8" spans="1:9" ht="15.75" hidden="1" customHeight="1" x14ac:dyDescent="0.25">
      <c r="A8" s="720"/>
      <c r="B8" s="720"/>
      <c r="C8" s="720"/>
      <c r="D8" s="720"/>
      <c r="E8" s="720"/>
      <c r="F8" s="720"/>
      <c r="G8" s="14"/>
      <c r="I8" s="2"/>
    </row>
    <row r="9" spans="1:9" ht="15.75" hidden="1" x14ac:dyDescent="0.25">
      <c r="A9" s="3"/>
      <c r="B9" s="3"/>
      <c r="C9" s="3"/>
      <c r="D9" s="3"/>
      <c r="E9" s="3"/>
      <c r="F9" s="3"/>
      <c r="G9" s="14"/>
    </row>
    <row r="10" spans="1:9" ht="15.75" hidden="1" x14ac:dyDescent="0.25">
      <c r="A10" s="3"/>
      <c r="B10" s="3"/>
      <c r="C10" s="3"/>
      <c r="D10" s="3"/>
      <c r="E10" s="3"/>
      <c r="F10" s="3"/>
      <c r="G10" s="14"/>
    </row>
    <row r="11" spans="1:9" ht="15.75" hidden="1" x14ac:dyDescent="0.25">
      <c r="A11" s="3"/>
      <c r="B11" s="3"/>
      <c r="C11" s="3"/>
      <c r="D11" s="3"/>
      <c r="E11" s="3"/>
      <c r="F11" s="3"/>
      <c r="G11" s="14"/>
    </row>
    <row r="12" spans="1:9" s="66" customFormat="1" ht="44.25" customHeight="1" x14ac:dyDescent="0.2">
      <c r="A12" s="719" t="s">
        <v>8</v>
      </c>
      <c r="B12" s="719"/>
      <c r="C12" s="719"/>
      <c r="D12" s="719"/>
      <c r="E12" s="425" t="s">
        <v>692</v>
      </c>
      <c r="F12" s="425" t="s">
        <v>973</v>
      </c>
      <c r="G12" s="425" t="s">
        <v>974</v>
      </c>
    </row>
    <row r="13" spans="1:9" s="66" customFormat="1" ht="66.75" customHeight="1" x14ac:dyDescent="0.2">
      <c r="A13" s="737" t="s">
        <v>955</v>
      </c>
      <c r="B13" s="738"/>
      <c r="C13" s="738"/>
      <c r="D13" s="739"/>
      <c r="E13" s="273">
        <v>1308</v>
      </c>
      <c r="F13" s="273">
        <v>1308</v>
      </c>
      <c r="G13" s="273">
        <v>1308</v>
      </c>
    </row>
    <row r="14" spans="1:9" s="66" customFormat="1" ht="16.5" customHeight="1" x14ac:dyDescent="0.2">
      <c r="A14" s="714" t="s">
        <v>2</v>
      </c>
      <c r="B14" s="714"/>
      <c r="C14" s="714"/>
      <c r="D14" s="714"/>
      <c r="E14" s="31">
        <f>SUM(E13:E13)</f>
        <v>1308</v>
      </c>
      <c r="F14" s="31">
        <f>SUM(F13:F13)</f>
        <v>1308</v>
      </c>
      <c r="G14" s="31">
        <f>SUM(G13:G13)</f>
        <v>1308</v>
      </c>
    </row>
    <row r="15" spans="1:9" s="66" customFormat="1" ht="15.75" x14ac:dyDescent="0.2">
      <c r="A15" s="714" t="s">
        <v>3</v>
      </c>
      <c r="B15" s="714"/>
      <c r="C15" s="714"/>
      <c r="D15" s="714"/>
      <c r="E15" s="31">
        <f>E14/1000</f>
        <v>1.3080000000000001</v>
      </c>
      <c r="F15" s="31">
        <f>F14/1000</f>
        <v>1.3080000000000001</v>
      </c>
      <c r="G15" s="31">
        <f>G14/1000</f>
        <v>1.3080000000000001</v>
      </c>
    </row>
    <row r="16" spans="1:9" s="66" customFormat="1" ht="15.75" x14ac:dyDescent="0.2">
      <c r="A16" s="715" t="s">
        <v>399</v>
      </c>
      <c r="B16" s="716"/>
      <c r="C16" s="716"/>
      <c r="D16" s="717"/>
      <c r="E16" s="64"/>
      <c r="F16" s="64"/>
      <c r="G16" s="64"/>
      <c r="H16" s="8"/>
    </row>
    <row r="17" spans="1:8" s="66" customFormat="1" ht="15.75" x14ac:dyDescent="0.2">
      <c r="A17" s="710" t="s">
        <v>400</v>
      </c>
      <c r="B17" s="711"/>
      <c r="C17" s="711"/>
      <c r="D17" s="712"/>
      <c r="E17" s="64">
        <v>0</v>
      </c>
      <c r="F17" s="64">
        <v>0</v>
      </c>
      <c r="G17" s="64">
        <v>0</v>
      </c>
      <c r="H17" s="8"/>
    </row>
    <row r="18" spans="1:8" s="66" customFormat="1" ht="15.75" x14ac:dyDescent="0.2">
      <c r="A18" s="710" t="s">
        <v>401</v>
      </c>
      <c r="B18" s="711"/>
      <c r="C18" s="711"/>
      <c r="D18" s="712"/>
      <c r="E18" s="64">
        <v>0</v>
      </c>
      <c r="F18" s="64">
        <v>0</v>
      </c>
      <c r="G18" s="64">
        <v>0</v>
      </c>
      <c r="H18" s="8"/>
    </row>
    <row r="19" spans="1:8" s="66" customFormat="1" ht="22.5" customHeight="1" x14ac:dyDescent="0.2">
      <c r="A19" s="710" t="s">
        <v>402</v>
      </c>
      <c r="B19" s="711"/>
      <c r="C19" s="711"/>
      <c r="D19" s="712"/>
      <c r="E19" s="64">
        <v>1308</v>
      </c>
      <c r="F19" s="64">
        <v>1308</v>
      </c>
      <c r="G19" s="64">
        <v>1308</v>
      </c>
      <c r="H19" s="8"/>
    </row>
    <row r="20" spans="1:8" ht="15.75" x14ac:dyDescent="0.25">
      <c r="A20" s="3" t="s">
        <v>4</v>
      </c>
      <c r="B20" s="3"/>
      <c r="C20" s="27"/>
      <c r="D20" s="27"/>
      <c r="E20" s="3"/>
      <c r="F20" s="709" t="s">
        <v>436</v>
      </c>
      <c r="G20" s="709"/>
      <c r="H20" s="9"/>
    </row>
    <row r="21" spans="1:8" ht="15.75" x14ac:dyDescent="0.25">
      <c r="A21" s="3"/>
      <c r="B21" s="3"/>
      <c r="C21" s="708" t="s">
        <v>5</v>
      </c>
      <c r="D21" s="708"/>
      <c r="E21" s="3"/>
      <c r="F21" s="708" t="s">
        <v>6</v>
      </c>
      <c r="G21" s="708"/>
      <c r="H21" s="9"/>
    </row>
    <row r="22" spans="1:8" ht="15.75" x14ac:dyDescent="0.25">
      <c r="A22" s="3"/>
      <c r="B22" s="3"/>
      <c r="C22" s="3"/>
      <c r="D22" s="3"/>
      <c r="E22" s="3"/>
      <c r="F22" s="3"/>
      <c r="G22" s="3"/>
      <c r="H22" s="9"/>
    </row>
    <row r="23" spans="1:8" ht="15.75" x14ac:dyDescent="0.25">
      <c r="A23" s="3" t="s">
        <v>7</v>
      </c>
      <c r="B23" s="3"/>
      <c r="C23" s="27"/>
      <c r="D23" s="27"/>
      <c r="E23" s="3"/>
      <c r="F23" s="709" t="s">
        <v>437</v>
      </c>
      <c r="G23" s="709"/>
      <c r="H23" s="9"/>
    </row>
    <row r="24" spans="1:8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</row>
    <row r="25" spans="1:8" ht="15.75" x14ac:dyDescent="0.25">
      <c r="A25" s="9"/>
      <c r="B25" s="9"/>
      <c r="C25" s="9"/>
      <c r="D25" s="9"/>
      <c r="E25" s="9"/>
      <c r="F25" s="9"/>
    </row>
    <row r="26" spans="1:8" ht="15.75" x14ac:dyDescent="0.25">
      <c r="A26" s="9"/>
      <c r="B26" s="9"/>
      <c r="C26" s="9"/>
      <c r="D26" s="9"/>
      <c r="E26" s="9"/>
      <c r="F26" s="9"/>
    </row>
    <row r="27" spans="1:8" ht="15" x14ac:dyDescent="0.2">
      <c r="A27" s="13"/>
      <c r="B27" s="13"/>
      <c r="C27" s="13"/>
      <c r="D27" s="13"/>
      <c r="E27" s="13"/>
      <c r="F27" s="13"/>
    </row>
    <row r="28" spans="1:8" ht="15" x14ac:dyDescent="0.2">
      <c r="A28" s="14"/>
      <c r="B28" s="14"/>
      <c r="C28" s="14"/>
      <c r="D28" s="14"/>
      <c r="E28" s="14"/>
      <c r="F28" s="14"/>
    </row>
    <row r="29" spans="1:8" ht="15" x14ac:dyDescent="0.2">
      <c r="A29" s="14"/>
      <c r="B29" s="14"/>
      <c r="C29" s="14"/>
      <c r="D29" s="14"/>
      <c r="E29" s="14"/>
      <c r="F29" s="14"/>
    </row>
    <row r="30" spans="1:8" ht="15" x14ac:dyDescent="0.2">
      <c r="A30" s="14"/>
      <c r="B30" s="14"/>
      <c r="C30" s="14"/>
      <c r="D30" s="14"/>
      <c r="E30" s="14"/>
      <c r="F30" s="14"/>
    </row>
    <row r="31" spans="1:8" ht="15" x14ac:dyDescent="0.2">
      <c r="F31" s="14"/>
    </row>
    <row r="32" spans="1:8" ht="15" x14ac:dyDescent="0.2">
      <c r="F32" s="14"/>
    </row>
    <row r="33" spans="6:6" ht="15" x14ac:dyDescent="0.2">
      <c r="F33" s="14"/>
    </row>
    <row r="34" spans="6:6" ht="15" x14ac:dyDescent="0.2">
      <c r="F34" s="14"/>
    </row>
  </sheetData>
  <sheetProtection selectLockedCells="1" selectUnlockedCells="1"/>
  <mergeCells count="21">
    <mergeCell ref="C24:D24"/>
    <mergeCell ref="F24:G24"/>
    <mergeCell ref="A15:D15"/>
    <mergeCell ref="A2:G2"/>
    <mergeCell ref="A3:G3"/>
    <mergeCell ref="A4:G4"/>
    <mergeCell ref="A5:G5"/>
    <mergeCell ref="A6:G6"/>
    <mergeCell ref="A7:F7"/>
    <mergeCell ref="F23:G23"/>
    <mergeCell ref="A8:F8"/>
    <mergeCell ref="A12:D12"/>
    <mergeCell ref="A13:D13"/>
    <mergeCell ref="A16:D16"/>
    <mergeCell ref="A14:D14"/>
    <mergeCell ref="F20:G20"/>
    <mergeCell ref="C21:D21"/>
    <mergeCell ref="F21:G21"/>
    <mergeCell ref="A17:D17"/>
    <mergeCell ref="A18:D18"/>
    <mergeCell ref="A19:D19"/>
  </mergeCells>
  <pageMargins left="1" right="0.39374999999999999" top="0.98402777777777772" bottom="0.98402777777777772" header="0.51180555555555551" footer="0.51180555555555551"/>
  <pageSetup paperSize="9" scale="93" firstPageNumber="0" orientation="portrait" horizontalDpi="300" verticalDpi="3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G44"/>
  <sheetViews>
    <sheetView view="pageBreakPreview" topLeftCell="A4" zoomScale="66" zoomScaleSheetLayoutView="66" workbookViewId="0">
      <selection activeCell="H28" sqref="H28"/>
    </sheetView>
  </sheetViews>
  <sheetFormatPr defaultRowHeight="12.75" x14ac:dyDescent="0.2"/>
  <cols>
    <col min="1" max="1" width="44" customWidth="1"/>
    <col min="2" max="4" width="19.7109375" customWidth="1"/>
  </cols>
  <sheetData>
    <row r="1" spans="1:7" ht="15" x14ac:dyDescent="0.2">
      <c r="A1" s="14"/>
      <c r="B1" s="14"/>
      <c r="C1" s="14"/>
      <c r="D1" s="14"/>
    </row>
    <row r="2" spans="1:7" ht="15.75" x14ac:dyDescent="0.25">
      <c r="A2" s="720" t="s">
        <v>0</v>
      </c>
      <c r="B2" s="720"/>
      <c r="C2" s="720"/>
      <c r="D2" s="720"/>
    </row>
    <row r="3" spans="1:7" ht="21.4" customHeight="1" x14ac:dyDescent="0.25">
      <c r="A3" s="718" t="s">
        <v>354</v>
      </c>
      <c r="B3" s="718"/>
      <c r="C3" s="718"/>
      <c r="D3" s="718"/>
    </row>
    <row r="4" spans="1:7" ht="49.5" customHeight="1" x14ac:dyDescent="0.25">
      <c r="A4" s="721"/>
      <c r="B4" s="721"/>
      <c r="C4" s="721"/>
      <c r="D4" s="721"/>
      <c r="E4" s="15"/>
      <c r="F4" s="15"/>
      <c r="G4" s="15"/>
    </row>
    <row r="5" spans="1:7" ht="15.75" customHeight="1" x14ac:dyDescent="0.2">
      <c r="A5" s="755" t="s">
        <v>372</v>
      </c>
      <c r="B5" s="755"/>
      <c r="C5" s="755"/>
      <c r="D5" s="755"/>
      <c r="E5" s="755"/>
      <c r="F5" s="755"/>
      <c r="G5" s="755"/>
    </row>
    <row r="6" spans="1:7" ht="15.75" customHeight="1" x14ac:dyDescent="0.2">
      <c r="A6" s="727"/>
      <c r="B6" s="727"/>
      <c r="C6" s="727"/>
      <c r="D6" s="727"/>
    </row>
    <row r="7" spans="1:7" ht="20.25" customHeight="1" x14ac:dyDescent="0.25">
      <c r="A7" s="718" t="s">
        <v>322</v>
      </c>
      <c r="B7" s="718"/>
      <c r="C7" s="718"/>
      <c r="D7" s="718"/>
    </row>
    <row r="8" spans="1:7" ht="15.75" x14ac:dyDescent="0.25">
      <c r="A8" s="3"/>
      <c r="B8" s="3"/>
      <c r="C8" s="3"/>
      <c r="D8" s="14"/>
    </row>
    <row r="9" spans="1:7" ht="41.25" customHeight="1" x14ac:dyDescent="0.2">
      <c r="A9" s="29" t="s">
        <v>8</v>
      </c>
      <c r="B9" s="4" t="s">
        <v>318</v>
      </c>
      <c r="C9" s="4" t="s">
        <v>319</v>
      </c>
      <c r="D9" s="4" t="s">
        <v>320</v>
      </c>
    </row>
    <row r="10" spans="1:7" s="20" customFormat="1" ht="20.100000000000001" customHeight="1" x14ac:dyDescent="0.25">
      <c r="A10" s="19"/>
      <c r="B10" s="22">
        <v>0</v>
      </c>
      <c r="C10" s="22">
        <v>0</v>
      </c>
      <c r="D10" s="22">
        <v>0</v>
      </c>
    </row>
    <row r="11" spans="1:7" s="20" customFormat="1" ht="20.100000000000001" customHeight="1" x14ac:dyDescent="0.25">
      <c r="A11" s="21"/>
      <c r="B11" s="22">
        <v>0</v>
      </c>
      <c r="C11" s="22">
        <v>0</v>
      </c>
      <c r="D11" s="22">
        <v>0</v>
      </c>
    </row>
    <row r="12" spans="1:7" ht="20.100000000000001" customHeight="1" x14ac:dyDescent="0.25">
      <c r="A12" s="21"/>
      <c r="B12" s="22">
        <v>0</v>
      </c>
      <c r="C12" s="22">
        <v>0</v>
      </c>
      <c r="D12" s="22">
        <v>0</v>
      </c>
    </row>
    <row r="13" spans="1:7" ht="20.100000000000001" customHeight="1" x14ac:dyDescent="0.25">
      <c r="A13" s="21"/>
      <c r="B13" s="22">
        <v>0</v>
      </c>
      <c r="C13" s="22">
        <v>0</v>
      </c>
      <c r="D13" s="22">
        <v>0</v>
      </c>
    </row>
    <row r="14" spans="1:7" s="20" customFormat="1" ht="20.100000000000001" customHeight="1" x14ac:dyDescent="0.25">
      <c r="A14" s="19"/>
      <c r="B14" s="22">
        <v>0</v>
      </c>
      <c r="C14" s="22">
        <v>0</v>
      </c>
      <c r="D14" s="22">
        <v>0</v>
      </c>
    </row>
    <row r="15" spans="1:7" s="23" customFormat="1" ht="20.100000000000001" customHeight="1" x14ac:dyDescent="0.25">
      <c r="A15" s="21"/>
      <c r="B15" s="22">
        <v>0</v>
      </c>
      <c r="C15" s="22">
        <v>0</v>
      </c>
      <c r="D15" s="22">
        <v>0</v>
      </c>
    </row>
    <row r="16" spans="1:7" s="20" customFormat="1" ht="20.100000000000001" customHeight="1" x14ac:dyDescent="0.25">
      <c r="A16" s="19"/>
      <c r="B16" s="22">
        <v>0</v>
      </c>
      <c r="C16" s="22">
        <v>0</v>
      </c>
      <c r="D16" s="22">
        <v>0</v>
      </c>
    </row>
    <row r="17" spans="1:4" s="23" customFormat="1" ht="20.100000000000001" customHeight="1" x14ac:dyDescent="0.25">
      <c r="A17" s="21"/>
      <c r="B17" s="22">
        <v>0</v>
      </c>
      <c r="C17" s="22">
        <v>0</v>
      </c>
      <c r="D17" s="22">
        <v>0</v>
      </c>
    </row>
    <row r="18" spans="1:4" s="20" customFormat="1" ht="20.100000000000001" customHeight="1" x14ac:dyDescent="0.25">
      <c r="A18" s="19"/>
      <c r="B18" s="22">
        <v>0</v>
      </c>
      <c r="C18" s="22">
        <v>0</v>
      </c>
      <c r="D18" s="22">
        <v>0</v>
      </c>
    </row>
    <row r="19" spans="1:4" ht="20.100000000000001" customHeight="1" x14ac:dyDescent="0.25">
      <c r="A19" s="21"/>
      <c r="B19" s="22">
        <v>0</v>
      </c>
      <c r="C19" s="22">
        <v>0</v>
      </c>
      <c r="D19" s="22">
        <v>0</v>
      </c>
    </row>
    <row r="20" spans="1:4" ht="20.100000000000001" customHeight="1" x14ac:dyDescent="0.25">
      <c r="A20" s="21"/>
      <c r="B20" s="22">
        <v>0</v>
      </c>
      <c r="C20" s="22">
        <v>0</v>
      </c>
      <c r="D20" s="22">
        <v>0</v>
      </c>
    </row>
    <row r="21" spans="1:4" s="20" customFormat="1" ht="20.100000000000001" customHeight="1" x14ac:dyDescent="0.25">
      <c r="A21" s="19"/>
      <c r="B21" s="22">
        <v>0</v>
      </c>
      <c r="C21" s="22">
        <v>0</v>
      </c>
      <c r="D21" s="22">
        <v>0</v>
      </c>
    </row>
    <row r="22" spans="1:4" ht="20.100000000000001" customHeight="1" x14ac:dyDescent="0.25">
      <c r="A22" s="21"/>
      <c r="B22" s="22">
        <v>0</v>
      </c>
      <c r="C22" s="22">
        <v>0</v>
      </c>
      <c r="D22" s="22">
        <v>0</v>
      </c>
    </row>
    <row r="23" spans="1:4" s="20" customFormat="1" ht="20.100000000000001" customHeight="1" x14ac:dyDescent="0.25">
      <c r="A23" s="19"/>
      <c r="B23" s="22">
        <v>0</v>
      </c>
      <c r="C23" s="22">
        <v>0</v>
      </c>
      <c r="D23" s="22">
        <v>0</v>
      </c>
    </row>
    <row r="24" spans="1:4" ht="20.100000000000001" customHeight="1" x14ac:dyDescent="0.25">
      <c r="A24" s="21"/>
      <c r="B24" s="22">
        <v>0</v>
      </c>
      <c r="C24" s="22">
        <v>0</v>
      </c>
      <c r="D24" s="22">
        <v>0</v>
      </c>
    </row>
    <row r="25" spans="1:4" ht="20.100000000000001" customHeight="1" x14ac:dyDescent="0.25">
      <c r="A25" s="21"/>
      <c r="B25" s="22">
        <v>0</v>
      </c>
      <c r="C25" s="22">
        <v>0</v>
      </c>
      <c r="D25" s="22">
        <v>0</v>
      </c>
    </row>
    <row r="26" spans="1:4" s="20" customFormat="1" ht="20.100000000000001" customHeight="1" x14ac:dyDescent="0.25">
      <c r="A26" s="19"/>
      <c r="B26" s="22">
        <v>0</v>
      </c>
      <c r="C26" s="22">
        <v>0</v>
      </c>
      <c r="D26" s="22">
        <v>0</v>
      </c>
    </row>
    <row r="27" spans="1:4" ht="20.100000000000001" customHeight="1" x14ac:dyDescent="0.25">
      <c r="A27" s="21"/>
      <c r="B27" s="22">
        <v>0</v>
      </c>
      <c r="C27" s="22">
        <v>0</v>
      </c>
      <c r="D27" s="22">
        <v>0</v>
      </c>
    </row>
    <row r="28" spans="1:4" ht="20.100000000000001" customHeight="1" x14ac:dyDescent="0.25">
      <c r="A28" s="21"/>
      <c r="B28" s="22">
        <v>0</v>
      </c>
      <c r="C28" s="22">
        <v>0</v>
      </c>
      <c r="D28" s="22">
        <v>0</v>
      </c>
    </row>
    <row r="29" spans="1:4" s="20" customFormat="1" ht="20.100000000000001" customHeight="1" x14ac:dyDescent="0.25">
      <c r="A29" s="19"/>
      <c r="B29" s="22">
        <v>0</v>
      </c>
      <c r="C29" s="22">
        <v>0</v>
      </c>
      <c r="D29" s="22">
        <v>0</v>
      </c>
    </row>
    <row r="30" spans="1:4" ht="20.100000000000001" customHeight="1" x14ac:dyDescent="0.25">
      <c r="A30" s="21"/>
      <c r="B30" s="22">
        <v>0</v>
      </c>
      <c r="C30" s="22">
        <v>0</v>
      </c>
      <c r="D30" s="22">
        <v>0</v>
      </c>
    </row>
    <row r="31" spans="1:4" ht="20.100000000000001" customHeight="1" x14ac:dyDescent="0.25">
      <c r="A31" s="21"/>
      <c r="B31" s="22">
        <v>0</v>
      </c>
      <c r="C31" s="22">
        <v>0</v>
      </c>
      <c r="D31" s="22">
        <v>0</v>
      </c>
    </row>
    <row r="32" spans="1:4" s="20" customFormat="1" ht="20.100000000000001" customHeight="1" x14ac:dyDescent="0.25">
      <c r="A32" s="19"/>
      <c r="B32" s="22">
        <v>0</v>
      </c>
      <c r="C32" s="22">
        <v>0</v>
      </c>
      <c r="D32" s="22">
        <v>0</v>
      </c>
    </row>
    <row r="33" spans="1:6" ht="20.100000000000001" customHeight="1" x14ac:dyDescent="0.25">
      <c r="A33" s="21"/>
      <c r="B33" s="22">
        <v>0</v>
      </c>
      <c r="C33" s="22">
        <v>0</v>
      </c>
      <c r="D33" s="22">
        <v>0</v>
      </c>
    </row>
    <row r="34" spans="1:6" ht="20.100000000000001" customHeight="1" x14ac:dyDescent="0.25">
      <c r="A34" s="21"/>
      <c r="B34" s="22">
        <v>0</v>
      </c>
      <c r="C34" s="22">
        <v>0</v>
      </c>
      <c r="D34" s="22">
        <v>0</v>
      </c>
    </row>
    <row r="35" spans="1:6" ht="20.100000000000001" customHeight="1" x14ac:dyDescent="0.2">
      <c r="A35" s="24" t="s">
        <v>2</v>
      </c>
      <c r="B35" s="6">
        <f>B10+B14+B16+B21+B23+B26+B29+B32+B18</f>
        <v>0</v>
      </c>
      <c r="C35" s="6">
        <f>C10+C14+C16+C21+C23+C26+C29+C32+C18</f>
        <v>0</v>
      </c>
      <c r="D35" s="6">
        <f>D10+D14+D16+D21+D23+D26+D29+D32+D18</f>
        <v>0</v>
      </c>
    </row>
    <row r="36" spans="1:6" ht="20.100000000000001" customHeight="1" x14ac:dyDescent="0.2">
      <c r="A36" s="24" t="s">
        <v>3</v>
      </c>
      <c r="B36" s="5">
        <f>B35/1000</f>
        <v>0</v>
      </c>
      <c r="C36" s="5">
        <f>C35/1000</f>
        <v>0</v>
      </c>
      <c r="D36" s="5">
        <f>D35/1000</f>
        <v>0</v>
      </c>
    </row>
    <row r="37" spans="1:6" ht="15" x14ac:dyDescent="0.2">
      <c r="A37" s="14"/>
      <c r="B37" s="14"/>
      <c r="C37" s="14"/>
      <c r="D37" s="14"/>
    </row>
    <row r="38" spans="1:6" ht="15" x14ac:dyDescent="0.2">
      <c r="A38" s="14"/>
      <c r="B38" s="14"/>
      <c r="C38" s="14"/>
      <c r="D38" s="14"/>
    </row>
    <row r="39" spans="1:6" ht="15.75" x14ac:dyDescent="0.25">
      <c r="A39" s="3" t="s">
        <v>4</v>
      </c>
      <c r="B39" s="3"/>
      <c r="C39" s="27"/>
      <c r="D39" s="27"/>
      <c r="E39" s="1"/>
    </row>
    <row r="40" spans="1:6" ht="15.75" x14ac:dyDescent="0.25">
      <c r="A40" s="3"/>
      <c r="B40" s="3"/>
      <c r="C40" s="708" t="s">
        <v>5</v>
      </c>
      <c r="D40" s="708"/>
      <c r="E40" s="1"/>
    </row>
    <row r="41" spans="1:6" ht="15.75" x14ac:dyDescent="0.25">
      <c r="A41" s="3"/>
      <c r="B41" s="3"/>
      <c r="C41" s="3"/>
      <c r="D41" s="3"/>
      <c r="E41" s="1"/>
    </row>
    <row r="42" spans="1:6" ht="15.75" x14ac:dyDescent="0.25">
      <c r="A42" s="3" t="s">
        <v>7</v>
      </c>
      <c r="B42" s="3"/>
      <c r="C42" s="9"/>
      <c r="D42" s="9"/>
      <c r="E42" s="1"/>
    </row>
    <row r="43" spans="1:6" ht="15.75" x14ac:dyDescent="0.25">
      <c r="A43" s="9"/>
      <c r="B43" s="9"/>
      <c r="C43" s="978" t="s">
        <v>5</v>
      </c>
      <c r="D43" s="978"/>
      <c r="E43" s="1"/>
    </row>
    <row r="44" spans="1:6" ht="15.75" x14ac:dyDescent="0.25">
      <c r="A44" s="9"/>
      <c r="B44" s="3"/>
      <c r="C44" s="757"/>
      <c r="D44" s="757"/>
      <c r="E44" s="1"/>
      <c r="F44" s="9"/>
    </row>
  </sheetData>
  <sheetProtection selectLockedCells="1" selectUnlockedCells="1"/>
  <mergeCells count="9">
    <mergeCell ref="C40:D40"/>
    <mergeCell ref="C43:D43"/>
    <mergeCell ref="C44:D44"/>
    <mergeCell ref="A2:D2"/>
    <mergeCell ref="A3:D3"/>
    <mergeCell ref="A4:D4"/>
    <mergeCell ref="A5:G5"/>
    <mergeCell ref="A6:D6"/>
    <mergeCell ref="A7:D7"/>
  </mergeCells>
  <printOptions horizontalCentered="1"/>
  <pageMargins left="0.94513888888888886" right="0.19652777777777777" top="0.98402777777777772" bottom="0.98402777777777772" header="0.51180555555555551" footer="0.51180555555555551"/>
  <pageSetup paperSize="9" scale="70" firstPageNumber="0" orientation="portrait" horizontalDpi="300" verticalDpi="3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G31"/>
  <sheetViews>
    <sheetView view="pageBreakPreview" zoomScale="66" zoomScaleSheetLayoutView="66" workbookViewId="0">
      <selection activeCell="K26" sqref="K26"/>
    </sheetView>
  </sheetViews>
  <sheetFormatPr defaultRowHeight="12.75" x14ac:dyDescent="0.2"/>
  <cols>
    <col min="2" max="2" width="9.85546875" customWidth="1"/>
    <col min="3" max="3" width="10.28515625" customWidth="1"/>
    <col min="5" max="5" width="17.42578125" customWidth="1"/>
    <col min="6" max="6" width="18.5703125" customWidth="1"/>
    <col min="7" max="7" width="16.5703125" customWidth="1"/>
  </cols>
  <sheetData>
    <row r="1" spans="1:7" ht="15" x14ac:dyDescent="0.2">
      <c r="A1" s="14"/>
      <c r="B1" s="14"/>
      <c r="C1" s="14"/>
      <c r="D1" s="14"/>
      <c r="E1" s="14"/>
      <c r="F1" s="14"/>
      <c r="G1" s="14"/>
    </row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15.75" customHeight="1" x14ac:dyDescent="0.25">
      <c r="A3" s="718" t="s">
        <v>355</v>
      </c>
      <c r="B3" s="718"/>
      <c r="C3" s="718"/>
      <c r="D3" s="718"/>
      <c r="E3" s="718"/>
      <c r="F3" s="718"/>
      <c r="G3" s="718"/>
    </row>
    <row r="4" spans="1:7" ht="33.7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  <c r="G7" s="14"/>
    </row>
    <row r="8" spans="1:7" ht="33.75" customHeight="1" x14ac:dyDescent="0.2">
      <c r="A8" s="759" t="s">
        <v>8</v>
      </c>
      <c r="B8" s="759"/>
      <c r="C8" s="759"/>
      <c r="D8" s="759"/>
      <c r="E8" s="4" t="s">
        <v>318</v>
      </c>
      <c r="F8" s="4" t="s">
        <v>319</v>
      </c>
      <c r="G8" s="4" t="s">
        <v>320</v>
      </c>
    </row>
    <row r="9" spans="1:7" ht="20.100000000000001" customHeight="1" x14ac:dyDescent="0.25">
      <c r="A9" s="740"/>
      <c r="B9" s="740"/>
      <c r="C9" s="740"/>
      <c r="D9" s="740"/>
      <c r="E9" s="22">
        <v>0</v>
      </c>
      <c r="F9" s="22">
        <v>0</v>
      </c>
      <c r="G9" s="22">
        <v>0</v>
      </c>
    </row>
    <row r="10" spans="1:7" ht="20.100000000000001" customHeight="1" x14ac:dyDescent="0.25">
      <c r="A10" s="740"/>
      <c r="B10" s="740"/>
      <c r="C10" s="740"/>
      <c r="D10" s="740"/>
      <c r="E10" s="22">
        <v>0</v>
      </c>
      <c r="F10" s="22">
        <v>0</v>
      </c>
      <c r="G10" s="22">
        <v>0</v>
      </c>
    </row>
    <row r="11" spans="1:7" ht="20.100000000000001" customHeight="1" x14ac:dyDescent="0.25">
      <c r="A11" s="740"/>
      <c r="B11" s="740"/>
      <c r="C11" s="740"/>
      <c r="D11" s="740"/>
      <c r="E11" s="22">
        <v>0</v>
      </c>
      <c r="F11" s="22">
        <v>0</v>
      </c>
      <c r="G11" s="22">
        <v>0</v>
      </c>
    </row>
    <row r="12" spans="1:7" ht="20.100000000000001" customHeight="1" x14ac:dyDescent="0.25">
      <c r="A12" s="740"/>
      <c r="B12" s="740"/>
      <c r="C12" s="740"/>
      <c r="D12" s="740"/>
      <c r="E12" s="22">
        <v>0</v>
      </c>
      <c r="F12" s="22">
        <v>0</v>
      </c>
      <c r="G12" s="22">
        <v>0</v>
      </c>
    </row>
    <row r="13" spans="1:7" ht="20.100000000000001" customHeight="1" x14ac:dyDescent="0.25">
      <c r="A13" s="740"/>
      <c r="B13" s="740"/>
      <c r="C13" s="740"/>
      <c r="D13" s="740"/>
      <c r="E13" s="22">
        <v>0</v>
      </c>
      <c r="F13" s="22">
        <v>0</v>
      </c>
      <c r="G13" s="22">
        <v>0</v>
      </c>
    </row>
    <row r="14" spans="1:7" ht="20.100000000000001" customHeight="1" x14ac:dyDescent="0.25">
      <c r="A14" s="740"/>
      <c r="B14" s="740"/>
      <c r="C14" s="740"/>
      <c r="D14" s="740"/>
      <c r="E14" s="22">
        <v>0</v>
      </c>
      <c r="F14" s="22">
        <v>0</v>
      </c>
      <c r="G14" s="22">
        <v>0</v>
      </c>
    </row>
    <row r="15" spans="1:7" ht="20.100000000000001" customHeight="1" x14ac:dyDescent="0.25">
      <c r="A15" s="740"/>
      <c r="B15" s="740"/>
      <c r="C15" s="740"/>
      <c r="D15" s="740"/>
      <c r="E15" s="22">
        <v>0</v>
      </c>
      <c r="F15" s="22">
        <v>0</v>
      </c>
      <c r="G15" s="22">
        <v>0</v>
      </c>
    </row>
    <row r="16" spans="1:7" ht="20.100000000000001" customHeight="1" x14ac:dyDescent="0.25">
      <c r="A16" s="740"/>
      <c r="B16" s="740"/>
      <c r="C16" s="740"/>
      <c r="D16" s="740"/>
      <c r="E16" s="22">
        <v>0</v>
      </c>
      <c r="F16" s="22">
        <v>0</v>
      </c>
      <c r="G16" s="22">
        <v>0</v>
      </c>
    </row>
    <row r="17" spans="1:7" ht="20.100000000000001" customHeight="1" x14ac:dyDescent="0.25">
      <c r="A17" s="740"/>
      <c r="B17" s="740"/>
      <c r="C17" s="740"/>
      <c r="D17" s="740"/>
      <c r="E17" s="22">
        <v>0</v>
      </c>
      <c r="F17" s="22">
        <v>0</v>
      </c>
      <c r="G17" s="22">
        <v>0</v>
      </c>
    </row>
    <row r="18" spans="1:7" ht="20.100000000000001" customHeight="1" x14ac:dyDescent="0.25">
      <c r="A18" s="740"/>
      <c r="B18" s="740"/>
      <c r="C18" s="740"/>
      <c r="D18" s="740"/>
      <c r="E18" s="22">
        <v>0</v>
      </c>
      <c r="F18" s="22">
        <v>0</v>
      </c>
      <c r="G18" s="22">
        <v>0</v>
      </c>
    </row>
    <row r="19" spans="1:7" ht="20.100000000000001" customHeight="1" x14ac:dyDescent="0.25">
      <c r="A19" s="740"/>
      <c r="B19" s="740"/>
      <c r="C19" s="740"/>
      <c r="D19" s="740"/>
      <c r="E19" s="22">
        <v>0</v>
      </c>
      <c r="F19" s="22">
        <v>0</v>
      </c>
      <c r="G19" s="22">
        <v>0</v>
      </c>
    </row>
    <row r="20" spans="1:7" ht="20.100000000000001" customHeight="1" x14ac:dyDescent="0.25">
      <c r="A20" s="740"/>
      <c r="B20" s="740"/>
      <c r="C20" s="740"/>
      <c r="D20" s="740"/>
      <c r="E20" s="22">
        <v>0</v>
      </c>
      <c r="F20" s="22">
        <v>0</v>
      </c>
      <c r="G20" s="22">
        <v>0</v>
      </c>
    </row>
    <row r="21" spans="1:7" s="2" customFormat="1" ht="15.95" customHeight="1" x14ac:dyDescent="0.2">
      <c r="A21" s="758" t="s">
        <v>2</v>
      </c>
      <c r="B21" s="758"/>
      <c r="C21" s="758"/>
      <c r="D21" s="758"/>
      <c r="E21" s="17">
        <f>SUM(E9:E20)</f>
        <v>0</v>
      </c>
      <c r="F21" s="17">
        <f>SUM(F9:F20)</f>
        <v>0</v>
      </c>
      <c r="G21" s="17">
        <f>SUM(G9:G20)</f>
        <v>0</v>
      </c>
    </row>
    <row r="22" spans="1:7" s="2" customFormat="1" ht="12.75" customHeight="1" x14ac:dyDescent="0.2">
      <c r="A22" s="758" t="s">
        <v>3</v>
      </c>
      <c r="B22" s="758"/>
      <c r="C22" s="758"/>
      <c r="D22" s="758"/>
      <c r="E22" s="18">
        <f>E21/1000</f>
        <v>0</v>
      </c>
      <c r="F22" s="18">
        <f>F21/1000</f>
        <v>0</v>
      </c>
      <c r="G22" s="18">
        <f>G21/1000</f>
        <v>0</v>
      </c>
    </row>
    <row r="23" spans="1:7" ht="15" x14ac:dyDescent="0.2">
      <c r="A23" s="14"/>
      <c r="B23" s="14"/>
      <c r="C23" s="14"/>
      <c r="D23" s="14"/>
      <c r="E23" s="14"/>
      <c r="F23" s="14"/>
      <c r="G23" s="14"/>
    </row>
    <row r="24" spans="1:7" ht="15" x14ac:dyDescent="0.2">
      <c r="A24" s="14"/>
      <c r="B24" s="14"/>
      <c r="C24" s="14"/>
      <c r="D24" s="14"/>
      <c r="E24" s="14"/>
      <c r="F24" s="14"/>
      <c r="G24" s="14"/>
    </row>
    <row r="25" spans="1:7" ht="15" x14ac:dyDescent="0.2">
      <c r="A25" s="14"/>
      <c r="B25" s="14"/>
      <c r="C25" s="14"/>
      <c r="D25" s="14"/>
      <c r="E25" s="14"/>
      <c r="F25" s="14"/>
      <c r="G25" s="14"/>
    </row>
    <row r="26" spans="1:7" ht="15" x14ac:dyDescent="0.2">
      <c r="A26" s="14"/>
      <c r="B26" s="14"/>
      <c r="C26" s="14"/>
      <c r="D26" s="14"/>
      <c r="E26" s="14"/>
      <c r="F26" s="14"/>
      <c r="G26" s="14"/>
    </row>
    <row r="27" spans="1:7" ht="15.75" x14ac:dyDescent="0.25">
      <c r="A27" s="3" t="s">
        <v>4</v>
      </c>
      <c r="B27" s="3"/>
      <c r="C27" s="27"/>
      <c r="D27" s="27"/>
      <c r="E27" s="3"/>
      <c r="F27" s="709"/>
      <c r="G27" s="709"/>
    </row>
    <row r="28" spans="1:7" ht="15.75" x14ac:dyDescent="0.25">
      <c r="A28" s="3"/>
      <c r="B28" s="3"/>
      <c r="C28" s="708" t="s">
        <v>5</v>
      </c>
      <c r="D28" s="708"/>
      <c r="E28" s="3"/>
      <c r="F28" s="708" t="s">
        <v>6</v>
      </c>
      <c r="G28" s="708"/>
    </row>
    <row r="29" spans="1:7" ht="15.75" x14ac:dyDescent="0.25">
      <c r="A29" s="3"/>
      <c r="B29" s="3"/>
      <c r="C29" s="3"/>
      <c r="D29" s="3"/>
      <c r="E29" s="3"/>
      <c r="F29" s="3"/>
      <c r="G29" s="3"/>
    </row>
    <row r="30" spans="1:7" ht="15.75" x14ac:dyDescent="0.25">
      <c r="A30" s="3" t="s">
        <v>7</v>
      </c>
      <c r="B30" s="3"/>
      <c r="C30" s="27"/>
      <c r="D30" s="27"/>
      <c r="E30" s="3"/>
      <c r="F30" s="709"/>
      <c r="G30" s="709"/>
    </row>
    <row r="31" spans="1:7" ht="15.75" x14ac:dyDescent="0.25">
      <c r="A31" s="9"/>
      <c r="B31" s="9"/>
      <c r="C31" s="708" t="s">
        <v>5</v>
      </c>
      <c r="D31" s="708"/>
      <c r="E31" s="3"/>
      <c r="F31" s="708" t="s">
        <v>6</v>
      </c>
      <c r="G31" s="708"/>
    </row>
  </sheetData>
  <sheetProtection selectLockedCells="1" selectUnlockedCells="1"/>
  <mergeCells count="27">
    <mergeCell ref="A18:D18"/>
    <mergeCell ref="A19:D19"/>
    <mergeCell ref="F30:G30"/>
    <mergeCell ref="C31:D31"/>
    <mergeCell ref="F31:G31"/>
    <mergeCell ref="A20:D20"/>
    <mergeCell ref="A21:D21"/>
    <mergeCell ref="A22:D22"/>
    <mergeCell ref="F27:G27"/>
    <mergeCell ref="C28:D28"/>
    <mergeCell ref="F28:G28"/>
    <mergeCell ref="A15:D15"/>
    <mergeCell ref="A16:D16"/>
    <mergeCell ref="A17:D17"/>
    <mergeCell ref="A8:D8"/>
    <mergeCell ref="A9:D9"/>
    <mergeCell ref="A10:D10"/>
    <mergeCell ref="A11:D11"/>
    <mergeCell ref="A12:D12"/>
    <mergeCell ref="A13:D13"/>
    <mergeCell ref="A14:D14"/>
    <mergeCell ref="A7:F7"/>
    <mergeCell ref="A2:G2"/>
    <mergeCell ref="A3:G3"/>
    <mergeCell ref="A4:G4"/>
    <mergeCell ref="A5:G5"/>
    <mergeCell ref="A6:G6"/>
  </mergeCells>
  <printOptions horizontalCentered="1"/>
  <pageMargins left="1.023611111111111" right="0.19652777777777777" top="0.98402777777777772" bottom="0.98402777777777772" header="0.51180555555555551" footer="0.51180555555555551"/>
  <pageSetup paperSize="9" scale="91" firstPageNumber="0" orientation="portrait" horizontalDpi="300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M18"/>
  <sheetViews>
    <sheetView view="pageBreakPreview" zoomScale="66" zoomScaleNormal="66" zoomScaleSheetLayoutView="66" workbookViewId="0">
      <selection activeCell="M13" sqref="M13"/>
    </sheetView>
  </sheetViews>
  <sheetFormatPr defaultRowHeight="15" x14ac:dyDescent="0.2"/>
  <cols>
    <col min="1" max="1" width="9.140625" style="14"/>
    <col min="2" max="2" width="19.7109375" style="14" customWidth="1"/>
    <col min="3" max="3" width="15.5703125" style="14" customWidth="1"/>
    <col min="4" max="4" width="6" style="14" customWidth="1"/>
    <col min="5" max="5" width="12.7109375" style="14" customWidth="1"/>
    <col min="6" max="6" width="11.5703125" style="14" customWidth="1"/>
    <col min="7" max="7" width="16.28515625" style="14" customWidth="1"/>
    <col min="8" max="8" width="13.7109375" style="14" customWidth="1"/>
    <col min="9" max="9" width="12.85546875" style="14" customWidth="1"/>
    <col min="10" max="10" width="13.140625" style="14" customWidth="1"/>
    <col min="11" max="11" width="10.7109375" style="14" customWidth="1"/>
    <col min="12" max="12" width="10.42578125" style="14" customWidth="1"/>
    <col min="13" max="13" width="13.7109375" style="14" customWidth="1"/>
  </cols>
  <sheetData>
    <row r="1" spans="1:13" ht="15.75" x14ac:dyDescent="0.25">
      <c r="A1" s="720" t="s">
        <v>0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</row>
    <row r="2" spans="1:13" ht="15.75" customHeight="1" x14ac:dyDescent="0.25">
      <c r="A2" s="718" t="s">
        <v>359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</row>
    <row r="3" spans="1:13" ht="40.5" customHeight="1" x14ac:dyDescent="0.25">
      <c r="A3" s="721"/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</row>
    <row r="4" spans="1:13" ht="15.75" customHeight="1" x14ac:dyDescent="0.2">
      <c r="A4" s="727" t="s">
        <v>1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</row>
    <row r="5" spans="1:13" ht="15.75" customHeight="1" x14ac:dyDescent="0.25">
      <c r="A5" s="718" t="s">
        <v>322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</row>
    <row r="6" spans="1:13" ht="15.75" customHeight="1" x14ac:dyDescent="0.25">
      <c r="A6" s="718"/>
      <c r="B6" s="718"/>
      <c r="C6" s="718"/>
      <c r="D6" s="718"/>
      <c r="E6" s="718"/>
      <c r="F6" s="718"/>
      <c r="G6" s="718"/>
      <c r="H6" s="718"/>
      <c r="I6" s="718"/>
      <c r="J6" s="718"/>
    </row>
    <row r="7" spans="1:13" ht="37.5" customHeight="1" x14ac:dyDescent="0.2">
      <c r="A7" s="772" t="s">
        <v>8</v>
      </c>
      <c r="B7" s="772"/>
      <c r="C7" s="773" t="s">
        <v>10</v>
      </c>
      <c r="D7" s="774" t="s">
        <v>11</v>
      </c>
      <c r="E7" s="767" t="s">
        <v>318</v>
      </c>
      <c r="F7" s="768"/>
      <c r="G7" s="769"/>
      <c r="H7" s="767" t="s">
        <v>319</v>
      </c>
      <c r="I7" s="768"/>
      <c r="J7" s="769"/>
      <c r="K7" s="767" t="s">
        <v>320</v>
      </c>
      <c r="L7" s="768"/>
      <c r="M7" s="769"/>
    </row>
    <row r="8" spans="1:13" ht="19.5" customHeight="1" x14ac:dyDescent="0.25">
      <c r="A8" s="772"/>
      <c r="B8" s="772"/>
      <c r="C8" s="773"/>
      <c r="D8" s="774"/>
      <c r="E8" s="26" t="s">
        <v>12</v>
      </c>
      <c r="F8" s="26" t="s">
        <v>13</v>
      </c>
      <c r="G8" s="26" t="s">
        <v>9</v>
      </c>
      <c r="H8" s="26" t="s">
        <v>12</v>
      </c>
      <c r="I8" s="26" t="s">
        <v>13</v>
      </c>
      <c r="J8" s="26" t="s">
        <v>9</v>
      </c>
      <c r="K8" s="26" t="s">
        <v>12</v>
      </c>
      <c r="L8" s="26" t="s">
        <v>13</v>
      </c>
      <c r="M8" s="26" t="s">
        <v>9</v>
      </c>
    </row>
    <row r="9" spans="1:13" ht="52.5" customHeight="1" x14ac:dyDescent="0.25">
      <c r="A9" s="811" t="s">
        <v>357</v>
      </c>
      <c r="B9" s="811"/>
      <c r="C9" s="21"/>
      <c r="D9" s="16"/>
      <c r="E9" s="39">
        <v>0</v>
      </c>
      <c r="F9" s="34">
        <v>0</v>
      </c>
      <c r="G9" s="22">
        <f>E9*F9</f>
        <v>0</v>
      </c>
      <c r="H9" s="39">
        <v>0</v>
      </c>
      <c r="I9" s="22">
        <v>0</v>
      </c>
      <c r="J9" s="22">
        <f>H9*I9</f>
        <v>0</v>
      </c>
      <c r="K9" s="39">
        <v>0</v>
      </c>
      <c r="L9" s="22">
        <v>0</v>
      </c>
      <c r="M9" s="22">
        <f>K9*L9</f>
        <v>0</v>
      </c>
    </row>
    <row r="10" spans="1:13" ht="56.25" customHeight="1" x14ac:dyDescent="0.25">
      <c r="A10" s="811" t="s">
        <v>358</v>
      </c>
      <c r="B10" s="811"/>
      <c r="C10" s="21"/>
      <c r="D10" s="16" t="s">
        <v>17</v>
      </c>
      <c r="E10" s="39">
        <v>0</v>
      </c>
      <c r="F10" s="34">
        <v>0</v>
      </c>
      <c r="G10" s="22">
        <f>E10*F10</f>
        <v>0</v>
      </c>
      <c r="H10" s="39">
        <v>0</v>
      </c>
      <c r="I10" s="22">
        <v>0</v>
      </c>
      <c r="J10" s="22">
        <f>H10*I10</f>
        <v>0</v>
      </c>
      <c r="K10" s="39">
        <v>0</v>
      </c>
      <c r="L10" s="22">
        <v>0</v>
      </c>
      <c r="M10" s="22">
        <f>K10*L10</f>
        <v>0</v>
      </c>
    </row>
    <row r="11" spans="1:13" ht="15.75" x14ac:dyDescent="0.25">
      <c r="A11" s="811" t="s">
        <v>20</v>
      </c>
      <c r="B11" s="811"/>
      <c r="C11" s="21"/>
      <c r="D11" s="16" t="s">
        <v>17</v>
      </c>
      <c r="E11" s="39">
        <v>0</v>
      </c>
      <c r="F11" s="34">
        <v>0</v>
      </c>
      <c r="G11" s="22">
        <f>E11*F11</f>
        <v>0</v>
      </c>
      <c r="H11" s="39">
        <v>0</v>
      </c>
      <c r="I11" s="22">
        <v>0</v>
      </c>
      <c r="J11" s="22">
        <f>H11*I11</f>
        <v>0</v>
      </c>
      <c r="K11" s="39">
        <v>0</v>
      </c>
      <c r="L11" s="22">
        <v>0</v>
      </c>
      <c r="M11" s="22">
        <f>K11*L11</f>
        <v>0</v>
      </c>
    </row>
    <row r="12" spans="1:13" ht="15.75" x14ac:dyDescent="0.2">
      <c r="A12" s="764" t="s">
        <v>2</v>
      </c>
      <c r="B12" s="765"/>
      <c r="C12" s="765"/>
      <c r="D12" s="766"/>
      <c r="E12" s="35" t="s">
        <v>21</v>
      </c>
      <c r="F12" s="35" t="s">
        <v>21</v>
      </c>
      <c r="G12" s="18">
        <f>G9+G10+G11</f>
        <v>0</v>
      </c>
      <c r="H12" s="18"/>
      <c r="I12" s="18"/>
      <c r="J12" s="18">
        <f>J9+J10+J11</f>
        <v>0</v>
      </c>
      <c r="K12" s="18"/>
      <c r="L12" s="18"/>
      <c r="M12" s="18">
        <f>M9+M10+M11</f>
        <v>0</v>
      </c>
    </row>
    <row r="13" spans="1:13" ht="15.75" x14ac:dyDescent="0.2">
      <c r="A13" s="761" t="s">
        <v>3</v>
      </c>
      <c r="B13" s="762"/>
      <c r="C13" s="762"/>
      <c r="D13" s="763"/>
      <c r="E13" s="35" t="s">
        <v>21</v>
      </c>
      <c r="F13" s="35" t="s">
        <v>21</v>
      </c>
      <c r="G13" s="18">
        <f>G12/1000</f>
        <v>0</v>
      </c>
      <c r="H13" s="18"/>
      <c r="I13" s="18"/>
      <c r="J13" s="18">
        <f>J12/1000</f>
        <v>0</v>
      </c>
      <c r="K13" s="18"/>
      <c r="L13" s="18"/>
      <c r="M13" s="49">
        <f>M12/1000</f>
        <v>0</v>
      </c>
    </row>
    <row r="14" spans="1:13" ht="15.75" x14ac:dyDescent="0.25">
      <c r="A14" s="3"/>
      <c r="B14" s="27"/>
      <c r="C14" s="27"/>
      <c r="D14" s="3"/>
      <c r="E14" s="709"/>
      <c r="F14" s="709"/>
      <c r="G14" s="3"/>
      <c r="J14" s="38"/>
    </row>
    <row r="15" spans="1:13" ht="15.75" x14ac:dyDescent="0.25">
      <c r="A15" s="3"/>
      <c r="B15" s="708" t="s">
        <v>5</v>
      </c>
      <c r="C15" s="708"/>
      <c r="D15" s="3"/>
      <c r="E15" s="708" t="s">
        <v>6</v>
      </c>
      <c r="F15" s="708"/>
      <c r="G15" s="3"/>
      <c r="H15" s="708" t="s">
        <v>6</v>
      </c>
      <c r="I15" s="708"/>
      <c r="J15" s="37"/>
    </row>
    <row r="16" spans="1:13" ht="15.75" x14ac:dyDescent="0.25">
      <c r="A16" s="3"/>
      <c r="B16" s="3"/>
      <c r="C16" s="3"/>
      <c r="D16" s="3"/>
      <c r="E16" s="3"/>
      <c r="F16" s="3"/>
      <c r="G16" s="3"/>
      <c r="H16" s="732"/>
      <c r="I16" s="732"/>
      <c r="J16" s="38"/>
    </row>
    <row r="17" spans="1:9" ht="15.75" x14ac:dyDescent="0.25">
      <c r="A17" s="3"/>
      <c r="B17" s="27"/>
      <c r="C17" s="27"/>
      <c r="D17" s="3"/>
      <c r="E17" s="709"/>
      <c r="F17" s="709"/>
      <c r="G17" s="3"/>
      <c r="H17" s="13"/>
      <c r="I17" s="13"/>
    </row>
    <row r="18" spans="1:9" ht="15.75" x14ac:dyDescent="0.25">
      <c r="A18" s="9"/>
      <c r="B18" s="708" t="s">
        <v>5</v>
      </c>
      <c r="C18" s="708"/>
      <c r="D18" s="3"/>
      <c r="E18" s="708" t="s">
        <v>6</v>
      </c>
      <c r="F18" s="708"/>
      <c r="H18" s="727" t="s">
        <v>6</v>
      </c>
      <c r="I18" s="727"/>
    </row>
  </sheetData>
  <sheetProtection selectLockedCells="1" selectUnlockedCells="1"/>
  <mergeCells count="26">
    <mergeCell ref="E7:G7"/>
    <mergeCell ref="H7:J7"/>
    <mergeCell ref="K7:M7"/>
    <mergeCell ref="A1:M1"/>
    <mergeCell ref="A2:M2"/>
    <mergeCell ref="A3:M3"/>
    <mergeCell ref="A4:M4"/>
    <mergeCell ref="A5:M5"/>
    <mergeCell ref="A6:J6"/>
    <mergeCell ref="A7:B8"/>
    <mergeCell ref="C7:C8"/>
    <mergeCell ref="D7:D8"/>
    <mergeCell ref="A11:B11"/>
    <mergeCell ref="A12:D12"/>
    <mergeCell ref="A13:D13"/>
    <mergeCell ref="A9:B9"/>
    <mergeCell ref="A10:B10"/>
    <mergeCell ref="B18:C18"/>
    <mergeCell ref="E18:F18"/>
    <mergeCell ref="H18:I18"/>
    <mergeCell ref="E14:F14"/>
    <mergeCell ref="B15:C15"/>
    <mergeCell ref="E15:F15"/>
    <mergeCell ref="H15:I15"/>
    <mergeCell ref="H16:I16"/>
    <mergeCell ref="E17:F17"/>
  </mergeCells>
  <printOptions horizontalCentered="1"/>
  <pageMargins left="0.51181102362204722" right="0.19685039370078741" top="0.51181102362204722" bottom="0.51181102362204722" header="0.51181102362204722" footer="0.51181102362204722"/>
  <pageSetup paperSize="9" scale="71" firstPageNumber="0" orientation="landscape" horizontalDpi="300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I25"/>
  <sheetViews>
    <sheetView view="pageBreakPreview" zoomScale="66" zoomScaleSheetLayoutView="66" workbookViewId="0">
      <selection activeCell="L33" sqref="L33"/>
    </sheetView>
  </sheetViews>
  <sheetFormatPr defaultRowHeight="12.75" x14ac:dyDescent="0.2"/>
  <cols>
    <col min="2" max="2" width="5.85546875" customWidth="1"/>
    <col min="5" max="5" width="20.5703125" customWidth="1"/>
    <col min="6" max="7" width="20.42578125" customWidth="1"/>
  </cols>
  <sheetData>
    <row r="1" spans="1:9" ht="15" x14ac:dyDescent="0.2">
      <c r="A1" s="14"/>
      <c r="B1" s="14"/>
      <c r="C1" s="14"/>
      <c r="D1" s="14"/>
      <c r="E1" s="14"/>
      <c r="F1" s="14"/>
      <c r="G1" s="14"/>
    </row>
    <row r="2" spans="1:9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9" ht="46.5" customHeight="1" x14ac:dyDescent="0.2">
      <c r="A3" s="726" t="s">
        <v>360</v>
      </c>
      <c r="B3" s="726"/>
      <c r="C3" s="726"/>
      <c r="D3" s="726"/>
      <c r="E3" s="726"/>
      <c r="F3" s="726"/>
      <c r="G3" s="726"/>
    </row>
    <row r="4" spans="1:9" ht="31.5" customHeight="1" x14ac:dyDescent="0.25">
      <c r="A4" s="721"/>
      <c r="B4" s="721"/>
      <c r="C4" s="721"/>
      <c r="D4" s="721"/>
      <c r="E4" s="721"/>
      <c r="F4" s="721"/>
      <c r="G4" s="721"/>
    </row>
    <row r="5" spans="1:9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9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9" ht="15.75" customHeight="1" x14ac:dyDescent="0.25">
      <c r="A7" s="718"/>
      <c r="B7" s="718"/>
      <c r="C7" s="718"/>
      <c r="D7" s="718"/>
      <c r="E7" s="718"/>
      <c r="F7" s="718"/>
      <c r="G7" s="14"/>
      <c r="I7" s="2"/>
    </row>
    <row r="8" spans="1:9" ht="15.75" customHeight="1" x14ac:dyDescent="0.25">
      <c r="A8" s="718"/>
      <c r="B8" s="718"/>
      <c r="C8" s="718"/>
      <c r="D8" s="718"/>
      <c r="E8" s="718"/>
      <c r="F8" s="718"/>
      <c r="G8" s="14"/>
    </row>
    <row r="9" spans="1:9" ht="15.75" x14ac:dyDescent="0.25">
      <c r="A9" s="3"/>
      <c r="B9" s="3"/>
      <c r="C9" s="3"/>
      <c r="D9" s="3"/>
      <c r="E9" s="3"/>
      <c r="F9" s="3"/>
      <c r="G9" s="14"/>
    </row>
    <row r="10" spans="1:9" ht="14.25" customHeight="1" x14ac:dyDescent="0.2">
      <c r="A10" s="778" t="s">
        <v>8</v>
      </c>
      <c r="B10" s="778"/>
      <c r="C10" s="778"/>
      <c r="D10" s="778"/>
      <c r="E10" s="779" t="s">
        <v>318</v>
      </c>
      <c r="F10" s="779" t="s">
        <v>319</v>
      </c>
      <c r="G10" s="779" t="s">
        <v>320</v>
      </c>
    </row>
    <row r="11" spans="1:9" ht="20.25" customHeight="1" x14ac:dyDescent="0.2">
      <c r="A11" s="778"/>
      <c r="B11" s="778"/>
      <c r="C11" s="778"/>
      <c r="D11" s="778"/>
      <c r="E11" s="780"/>
      <c r="F11" s="780"/>
      <c r="G11" s="780"/>
    </row>
    <row r="12" spans="1:9" ht="32.25" customHeight="1" x14ac:dyDescent="0.25">
      <c r="A12" s="781"/>
      <c r="B12" s="781"/>
      <c r="C12" s="781"/>
      <c r="D12" s="781"/>
      <c r="E12" s="22">
        <v>0</v>
      </c>
      <c r="F12" s="22">
        <v>0</v>
      </c>
      <c r="G12" s="22">
        <v>0</v>
      </c>
    </row>
    <row r="13" spans="1:9" ht="32.25" customHeight="1" x14ac:dyDescent="0.25">
      <c r="A13" s="814"/>
      <c r="B13" s="815"/>
      <c r="C13" s="815"/>
      <c r="D13" s="816"/>
      <c r="E13" s="28"/>
      <c r="F13" s="28"/>
      <c r="G13" s="28"/>
    </row>
    <row r="14" spans="1:9" ht="32.25" customHeight="1" x14ac:dyDescent="0.25">
      <c r="A14" s="814"/>
      <c r="B14" s="815"/>
      <c r="C14" s="815"/>
      <c r="D14" s="816"/>
      <c r="E14" s="28"/>
      <c r="F14" s="28"/>
      <c r="G14" s="28"/>
    </row>
    <row r="15" spans="1:9" ht="32.25" customHeight="1" x14ac:dyDescent="0.25">
      <c r="A15" s="814"/>
      <c r="B15" s="815"/>
      <c r="C15" s="815"/>
      <c r="D15" s="816"/>
      <c r="E15" s="28"/>
      <c r="F15" s="28"/>
      <c r="G15" s="28"/>
    </row>
    <row r="16" spans="1:9" ht="12.75" customHeight="1" x14ac:dyDescent="0.2">
      <c r="A16" s="714" t="s">
        <v>2</v>
      </c>
      <c r="B16" s="714"/>
      <c r="C16" s="714"/>
      <c r="D16" s="714"/>
      <c r="E16" s="5">
        <f>E12</f>
        <v>0</v>
      </c>
      <c r="F16" s="5">
        <f>F12</f>
        <v>0</v>
      </c>
      <c r="G16" s="5">
        <f>G12</f>
        <v>0</v>
      </c>
    </row>
    <row r="17" spans="1:7" ht="15.75" x14ac:dyDescent="0.2">
      <c r="A17" s="714" t="s">
        <v>3</v>
      </c>
      <c r="B17" s="714"/>
      <c r="C17" s="714"/>
      <c r="D17" s="714"/>
      <c r="E17" s="5">
        <f>E16/1000</f>
        <v>0</v>
      </c>
      <c r="F17" s="5">
        <f>F16/1000</f>
        <v>0</v>
      </c>
      <c r="G17" s="5">
        <f>G16/1000</f>
        <v>0</v>
      </c>
    </row>
    <row r="18" spans="1:7" ht="15" x14ac:dyDescent="0.2">
      <c r="A18" s="14"/>
      <c r="B18" s="14"/>
      <c r="C18" s="14"/>
      <c r="D18" s="14"/>
      <c r="E18" s="14"/>
      <c r="F18" s="14"/>
      <c r="G18" s="14"/>
    </row>
    <row r="19" spans="1:7" ht="15" x14ac:dyDescent="0.2">
      <c r="A19" s="783"/>
      <c r="B19" s="783"/>
      <c r="C19" s="14"/>
      <c r="D19" s="14"/>
      <c r="E19" s="14"/>
      <c r="F19" s="14"/>
      <c r="G19" s="14"/>
    </row>
    <row r="20" spans="1:7" ht="15" x14ac:dyDescent="0.2">
      <c r="A20" s="783"/>
      <c r="B20" s="783"/>
      <c r="C20" s="14"/>
      <c r="D20" s="14"/>
      <c r="E20" s="14"/>
      <c r="F20" s="14"/>
      <c r="G20" s="14"/>
    </row>
    <row r="21" spans="1:7" ht="15.75" x14ac:dyDescent="0.25">
      <c r="A21" s="3" t="s">
        <v>4</v>
      </c>
      <c r="B21" s="3"/>
      <c r="C21" s="27"/>
      <c r="D21" s="27"/>
      <c r="E21" s="3"/>
      <c r="F21" s="709"/>
      <c r="G21" s="709"/>
    </row>
    <row r="22" spans="1:7" ht="15.75" x14ac:dyDescent="0.25">
      <c r="A22" s="3"/>
      <c r="B22" s="3"/>
      <c r="C22" s="708" t="s">
        <v>5</v>
      </c>
      <c r="D22" s="708"/>
      <c r="E22" s="3"/>
      <c r="F22" s="708" t="s">
        <v>6</v>
      </c>
      <c r="G22" s="708"/>
    </row>
    <row r="23" spans="1:7" ht="15.75" x14ac:dyDescent="0.25">
      <c r="A23" s="3"/>
      <c r="B23" s="3"/>
      <c r="C23" s="3"/>
      <c r="D23" s="3"/>
      <c r="E23" s="3"/>
      <c r="F23" s="3"/>
      <c r="G23" s="3"/>
    </row>
    <row r="24" spans="1:7" ht="15.75" x14ac:dyDescent="0.25">
      <c r="A24" s="3" t="s">
        <v>7</v>
      </c>
      <c r="B24" s="3"/>
      <c r="C24" s="27"/>
      <c r="D24" s="27"/>
      <c r="E24" s="3"/>
      <c r="F24" s="709"/>
      <c r="G24" s="709"/>
    </row>
    <row r="25" spans="1:7" ht="15.75" x14ac:dyDescent="0.25">
      <c r="A25" s="9"/>
      <c r="B25" s="9"/>
      <c r="C25" s="708" t="s">
        <v>5</v>
      </c>
      <c r="D25" s="708"/>
      <c r="E25" s="3"/>
      <c r="F25" s="708" t="s">
        <v>6</v>
      </c>
      <c r="G25" s="708"/>
    </row>
  </sheetData>
  <sheetProtection selectLockedCells="1" selectUnlockedCells="1"/>
  <mergeCells count="25">
    <mergeCell ref="C25:D25"/>
    <mergeCell ref="F25:G25"/>
    <mergeCell ref="A13:D13"/>
    <mergeCell ref="A14:D14"/>
    <mergeCell ref="A15:D15"/>
    <mergeCell ref="A16:D16"/>
    <mergeCell ref="A17:D17"/>
    <mergeCell ref="A19:B19"/>
    <mergeCell ref="A20:B20"/>
    <mergeCell ref="F21:G21"/>
    <mergeCell ref="C22:D22"/>
    <mergeCell ref="F22:G22"/>
    <mergeCell ref="F24:G24"/>
    <mergeCell ref="A12:D12"/>
    <mergeCell ref="A2:G2"/>
    <mergeCell ref="A3:G3"/>
    <mergeCell ref="A4:G4"/>
    <mergeCell ref="A5:G5"/>
    <mergeCell ref="A6:G6"/>
    <mergeCell ref="A7:F7"/>
    <mergeCell ref="A8:F8"/>
    <mergeCell ref="A10:D11"/>
    <mergeCell ref="E10:E11"/>
    <mergeCell ref="F10:F11"/>
    <mergeCell ref="G10:G11"/>
  </mergeCells>
  <pageMargins left="0.94027777777777777" right="0.19652777777777777" top="0.98402777777777772" bottom="0.98402777777777772" header="0.51180555555555551" footer="0.51180555555555551"/>
  <pageSetup paperSize="9" scale="85" firstPageNumber="0" orientation="portrait" horizontalDpi="300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24"/>
  <sheetViews>
    <sheetView zoomScaleSheetLayoutView="66" workbookViewId="0">
      <selection activeCell="E14" sqref="E14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92" t="s">
        <v>361</v>
      </c>
      <c r="B3" s="792"/>
      <c r="C3" s="792"/>
      <c r="D3" s="792"/>
      <c r="E3" s="792"/>
      <c r="F3" s="792"/>
      <c r="G3" s="792"/>
    </row>
    <row r="4" spans="1:7" ht="45.75" customHeight="1" x14ac:dyDescent="0.25">
      <c r="A4" s="718" t="s">
        <v>433</v>
      </c>
      <c r="B4" s="718"/>
      <c r="C4" s="718"/>
      <c r="D4" s="718"/>
      <c r="E4" s="718"/>
      <c r="F4" s="718"/>
      <c r="G4" s="718"/>
    </row>
    <row r="5" spans="1:7" ht="15.75" customHeight="1" x14ac:dyDescent="0.2">
      <c r="A5" s="727" t="s">
        <v>1</v>
      </c>
      <c r="B5" s="727"/>
      <c r="C5" s="727"/>
      <c r="D5" s="727"/>
      <c r="E5" s="727"/>
      <c r="F5" s="727"/>
      <c r="G5" s="727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320</v>
      </c>
      <c r="F8" s="779" t="s">
        <v>986</v>
      </c>
      <c r="G8" s="779" t="s">
        <v>987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74.25" customHeight="1" x14ac:dyDescent="0.2">
      <c r="A10" s="982" t="s">
        <v>814</v>
      </c>
      <c r="B10" s="983"/>
      <c r="C10" s="983"/>
      <c r="D10" s="984"/>
      <c r="E10" s="252">
        <v>9109.64</v>
      </c>
      <c r="F10" s="252">
        <v>9109.64</v>
      </c>
      <c r="G10" s="252">
        <v>9109.64</v>
      </c>
    </row>
    <row r="11" spans="1:7" ht="41.25" customHeight="1" x14ac:dyDescent="0.2">
      <c r="A11" s="985" t="s">
        <v>815</v>
      </c>
      <c r="B11" s="986"/>
      <c r="C11" s="986"/>
      <c r="D11" s="987"/>
      <c r="E11" s="252">
        <v>1334.04</v>
      </c>
      <c r="F11" s="252">
        <v>1334.04</v>
      </c>
      <c r="G11" s="252">
        <v>1334.04</v>
      </c>
    </row>
    <row r="12" spans="1:7" ht="55.5" customHeight="1" x14ac:dyDescent="0.2">
      <c r="A12" s="979" t="s">
        <v>816</v>
      </c>
      <c r="B12" s="980"/>
      <c r="C12" s="980"/>
      <c r="D12" s="981"/>
      <c r="E12" s="252">
        <v>4396</v>
      </c>
      <c r="F12" s="252">
        <v>4396</v>
      </c>
      <c r="G12" s="252">
        <v>4396</v>
      </c>
    </row>
    <row r="13" spans="1:7" ht="20.100000000000001" customHeight="1" x14ac:dyDescent="0.25">
      <c r="A13" s="988" t="s">
        <v>817</v>
      </c>
      <c r="B13" s="989"/>
      <c r="C13" s="989"/>
      <c r="D13" s="990"/>
      <c r="E13" s="362">
        <v>150000</v>
      </c>
      <c r="F13" s="362">
        <v>150000</v>
      </c>
      <c r="G13" s="363">
        <v>0</v>
      </c>
    </row>
    <row r="14" spans="1:7" ht="20.100000000000001" customHeight="1" x14ac:dyDescent="0.25">
      <c r="A14" s="786" t="s">
        <v>818</v>
      </c>
      <c r="B14" s="787"/>
      <c r="C14" s="787"/>
      <c r="D14" s="788"/>
      <c r="E14" s="362">
        <v>200000</v>
      </c>
      <c r="F14" s="362">
        <v>120000</v>
      </c>
      <c r="G14" s="363">
        <v>200000</v>
      </c>
    </row>
    <row r="15" spans="1:7" s="66" customFormat="1" ht="20.100000000000001" customHeight="1" x14ac:dyDescent="0.25">
      <c r="A15" s="786" t="s">
        <v>943</v>
      </c>
      <c r="B15" s="787"/>
      <c r="C15" s="787"/>
      <c r="D15" s="788"/>
      <c r="E15" s="362">
        <v>150000</v>
      </c>
      <c r="F15" s="362">
        <v>150000</v>
      </c>
      <c r="G15" s="363">
        <v>150000</v>
      </c>
    </row>
    <row r="16" spans="1:7" ht="20.100000000000001" customHeight="1" x14ac:dyDescent="0.25">
      <c r="A16" s="786" t="s">
        <v>819</v>
      </c>
      <c r="B16" s="787"/>
      <c r="C16" s="787"/>
      <c r="D16" s="788"/>
      <c r="E16" s="362">
        <v>100000</v>
      </c>
      <c r="F16" s="362">
        <v>100000</v>
      </c>
      <c r="G16" s="363">
        <v>90000</v>
      </c>
    </row>
    <row r="17" spans="1:11" ht="12.75" customHeight="1" x14ac:dyDescent="0.2">
      <c r="A17" s="714" t="s">
        <v>2</v>
      </c>
      <c r="B17" s="714"/>
      <c r="C17" s="714"/>
      <c r="D17" s="714"/>
      <c r="E17" s="5">
        <f>SUM(E10:E16)</f>
        <v>614839.67999999993</v>
      </c>
      <c r="F17" s="61">
        <f>SUM(F10:F16)</f>
        <v>534839.67999999993</v>
      </c>
      <c r="G17" s="61">
        <f>SUM(G10:G16)</f>
        <v>454839.68</v>
      </c>
    </row>
    <row r="18" spans="1:11" ht="12.75" customHeight="1" x14ac:dyDescent="0.2">
      <c r="A18" s="714" t="s">
        <v>3</v>
      </c>
      <c r="B18" s="714"/>
      <c r="C18" s="714"/>
      <c r="D18" s="714"/>
      <c r="E18" s="5">
        <f>E17/1000</f>
        <v>614.83967999999993</v>
      </c>
      <c r="F18" s="5">
        <f>F17/1000</f>
        <v>534.83967999999993</v>
      </c>
      <c r="G18" s="5">
        <f>G17/1000</f>
        <v>454.83967999999999</v>
      </c>
    </row>
    <row r="19" spans="1:11" x14ac:dyDescent="0.2">
      <c r="A19" s="783"/>
      <c r="B19" s="783"/>
    </row>
    <row r="20" spans="1:11" ht="15.75" x14ac:dyDescent="0.25">
      <c r="A20" s="3" t="s">
        <v>4</v>
      </c>
      <c r="B20" s="3"/>
      <c r="C20" s="27"/>
      <c r="D20" s="27"/>
      <c r="E20" s="3"/>
      <c r="F20" s="709" t="s">
        <v>436</v>
      </c>
      <c r="G20" s="709"/>
    </row>
    <row r="21" spans="1:11" ht="15.75" customHeight="1" x14ac:dyDescent="0.25">
      <c r="A21" s="3"/>
      <c r="B21" s="3"/>
      <c r="C21" s="708" t="s">
        <v>5</v>
      </c>
      <c r="D21" s="708"/>
      <c r="E21" s="3"/>
      <c r="F21" s="708" t="s">
        <v>6</v>
      </c>
      <c r="G21" s="708"/>
    </row>
    <row r="22" spans="1:11" ht="15.75" x14ac:dyDescent="0.25">
      <c r="A22" s="3"/>
      <c r="B22" s="3"/>
      <c r="C22" s="3"/>
      <c r="D22" s="3"/>
      <c r="E22" s="3"/>
      <c r="F22" s="3"/>
      <c r="G22" s="3"/>
    </row>
    <row r="23" spans="1:11" ht="15.75" x14ac:dyDescent="0.25">
      <c r="A23" s="3" t="s">
        <v>7</v>
      </c>
      <c r="B23" s="3"/>
      <c r="C23" s="27"/>
      <c r="D23" s="27"/>
      <c r="E23" s="3"/>
      <c r="F23" s="709" t="s">
        <v>437</v>
      </c>
      <c r="G23" s="709"/>
    </row>
    <row r="24" spans="1:11" ht="15.75" x14ac:dyDescent="0.25">
      <c r="A24" s="9"/>
      <c r="B24" s="9"/>
      <c r="C24" s="708" t="s">
        <v>5</v>
      </c>
      <c r="D24" s="708"/>
      <c r="E24" s="3"/>
      <c r="F24" s="708" t="s">
        <v>6</v>
      </c>
      <c r="G24" s="708"/>
      <c r="K24" t="s">
        <v>22</v>
      </c>
    </row>
  </sheetData>
  <sheetProtection selectLockedCells="1" selectUnlockedCells="1"/>
  <mergeCells count="26">
    <mergeCell ref="C24:D24"/>
    <mergeCell ref="F24:G24"/>
    <mergeCell ref="A17:D17"/>
    <mergeCell ref="A18:D18"/>
    <mergeCell ref="A19:B19"/>
    <mergeCell ref="F20:G20"/>
    <mergeCell ref="C21:D21"/>
    <mergeCell ref="F21:G21"/>
    <mergeCell ref="A13:D13"/>
    <mergeCell ref="A14:D14"/>
    <mergeCell ref="A16:D16"/>
    <mergeCell ref="A15:D15"/>
    <mergeCell ref="F23:G23"/>
    <mergeCell ref="A12:D12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" customHeight="1" x14ac:dyDescent="0.25">
      <c r="A3" s="718" t="s">
        <v>348</v>
      </c>
      <c r="B3" s="718"/>
      <c r="C3" s="718"/>
      <c r="D3" s="718"/>
      <c r="E3" s="718"/>
      <c r="F3" s="718"/>
      <c r="G3" s="718"/>
    </row>
    <row r="4" spans="1:7" ht="54.75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49"/>
  <sheetViews>
    <sheetView view="pageBreakPreview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21.4" customHeight="1" x14ac:dyDescent="0.25">
      <c r="A3" s="718" t="s">
        <v>362</v>
      </c>
      <c r="B3" s="718"/>
      <c r="C3" s="718"/>
      <c r="D3" s="718"/>
      <c r="E3" s="718"/>
      <c r="F3" s="718"/>
      <c r="G3" s="718"/>
    </row>
    <row r="4" spans="1:7" ht="54" customHeight="1" x14ac:dyDescent="0.25">
      <c r="A4" s="721"/>
      <c r="B4" s="721"/>
      <c r="C4" s="721"/>
      <c r="D4" s="721"/>
      <c r="E4" s="721"/>
      <c r="F4" s="721"/>
      <c r="G4" s="721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49"/>
  <sheetViews>
    <sheetView view="pageBreakPreview" topLeftCell="A13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363</v>
      </c>
      <c r="B3" s="756"/>
      <c r="C3" s="756"/>
      <c r="D3" s="756"/>
      <c r="E3" s="756"/>
      <c r="F3" s="756"/>
      <c r="G3" s="756"/>
    </row>
    <row r="4" spans="1:7" ht="63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49"/>
  <sheetViews>
    <sheetView view="pageBreakPreview" topLeftCell="A10" zoomScale="66" zoomScaleNormal="66" zoomScaleSheetLayoutView="66" workbookViewId="0">
      <selection activeCell="A44" sqref="A44:IV47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364</v>
      </c>
      <c r="B3" s="756"/>
      <c r="C3" s="756"/>
      <c r="D3" s="756"/>
      <c r="E3" s="756"/>
      <c r="F3" s="756"/>
      <c r="G3" s="756"/>
    </row>
    <row r="4" spans="1:7" ht="65.25" customHeight="1" x14ac:dyDescent="0.2">
      <c r="A4" s="956"/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322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318</v>
      </c>
      <c r="F8" s="779" t="s">
        <v>319</v>
      </c>
      <c r="G8" s="779" t="s">
        <v>320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811"/>
      <c r="B10" s="811"/>
      <c r="C10" s="811"/>
      <c r="D10" s="811"/>
      <c r="E10" s="22">
        <v>0</v>
      </c>
      <c r="F10" s="22">
        <v>0</v>
      </c>
      <c r="G10" s="40">
        <v>0</v>
      </c>
    </row>
    <row r="11" spans="1:7" ht="20.100000000000001" customHeight="1" x14ac:dyDescent="0.25">
      <c r="A11" s="814"/>
      <c r="B11" s="815"/>
      <c r="C11" s="815"/>
      <c r="D11" s="816"/>
      <c r="E11" s="22">
        <v>0</v>
      </c>
      <c r="F11" s="22">
        <v>0</v>
      </c>
      <c r="G11" s="40">
        <v>0</v>
      </c>
    </row>
    <row r="12" spans="1:7" ht="20.100000000000001" customHeight="1" x14ac:dyDescent="0.25">
      <c r="A12" s="814"/>
      <c r="B12" s="815"/>
      <c r="C12" s="815"/>
      <c r="D12" s="816"/>
      <c r="E12" s="22">
        <v>0</v>
      </c>
      <c r="F12" s="22">
        <v>0</v>
      </c>
      <c r="G12" s="40">
        <v>0</v>
      </c>
    </row>
    <row r="13" spans="1:7" ht="20.100000000000001" customHeight="1" x14ac:dyDescent="0.25">
      <c r="A13" s="814"/>
      <c r="B13" s="815"/>
      <c r="C13" s="815"/>
      <c r="D13" s="816"/>
      <c r="E13" s="22">
        <v>0</v>
      </c>
      <c r="F13" s="22">
        <v>0</v>
      </c>
      <c r="G13" s="40">
        <v>0</v>
      </c>
    </row>
    <row r="14" spans="1:7" ht="20.100000000000001" customHeight="1" x14ac:dyDescent="0.25">
      <c r="A14" s="814"/>
      <c r="B14" s="815"/>
      <c r="C14" s="815"/>
      <c r="D14" s="816"/>
      <c r="E14" s="22">
        <v>0</v>
      </c>
      <c r="F14" s="22">
        <v>0</v>
      </c>
      <c r="G14" s="40">
        <v>0</v>
      </c>
    </row>
    <row r="15" spans="1:7" ht="20.100000000000001" customHeight="1" x14ac:dyDescent="0.25">
      <c r="A15" s="814"/>
      <c r="B15" s="815"/>
      <c r="C15" s="815"/>
      <c r="D15" s="816"/>
      <c r="E15" s="22">
        <v>0</v>
      </c>
      <c r="F15" s="22">
        <v>0</v>
      </c>
      <c r="G15" s="40">
        <v>0</v>
      </c>
    </row>
    <row r="16" spans="1:7" ht="20.100000000000001" customHeight="1" x14ac:dyDescent="0.25">
      <c r="A16" s="814"/>
      <c r="B16" s="815"/>
      <c r="C16" s="815"/>
      <c r="D16" s="816"/>
      <c r="E16" s="22">
        <v>0</v>
      </c>
      <c r="F16" s="22">
        <v>0</v>
      </c>
      <c r="G16" s="40">
        <v>0</v>
      </c>
    </row>
    <row r="17" spans="1:7" ht="20.100000000000001" customHeight="1" x14ac:dyDescent="0.25">
      <c r="A17" s="814"/>
      <c r="B17" s="815"/>
      <c r="C17" s="815"/>
      <c r="D17" s="816"/>
      <c r="E17" s="22">
        <v>0</v>
      </c>
      <c r="F17" s="22">
        <v>0</v>
      </c>
      <c r="G17" s="40">
        <v>0</v>
      </c>
    </row>
    <row r="18" spans="1:7" ht="20.100000000000001" customHeight="1" x14ac:dyDescent="0.25">
      <c r="A18" s="814"/>
      <c r="B18" s="815"/>
      <c r="C18" s="815"/>
      <c r="D18" s="816"/>
      <c r="E18" s="22">
        <v>0</v>
      </c>
      <c r="F18" s="22">
        <v>0</v>
      </c>
      <c r="G18" s="40">
        <v>0</v>
      </c>
    </row>
    <row r="19" spans="1:7" ht="20.100000000000001" customHeight="1" x14ac:dyDescent="0.25">
      <c r="A19" s="814"/>
      <c r="B19" s="815"/>
      <c r="C19" s="815"/>
      <c r="D19" s="816"/>
      <c r="E19" s="22">
        <v>0</v>
      </c>
      <c r="F19" s="22">
        <v>0</v>
      </c>
      <c r="G19" s="40">
        <v>0</v>
      </c>
    </row>
    <row r="20" spans="1:7" ht="20.100000000000001" customHeight="1" x14ac:dyDescent="0.25">
      <c r="A20" s="814"/>
      <c r="B20" s="815"/>
      <c r="C20" s="815"/>
      <c r="D20" s="816"/>
      <c r="E20" s="22">
        <v>0</v>
      </c>
      <c r="F20" s="22">
        <v>0</v>
      </c>
      <c r="G20" s="40">
        <v>0</v>
      </c>
    </row>
    <row r="21" spans="1:7" ht="20.100000000000001" customHeight="1" x14ac:dyDescent="0.25">
      <c r="A21" s="814"/>
      <c r="B21" s="815"/>
      <c r="C21" s="815"/>
      <c r="D21" s="816"/>
      <c r="E21" s="22">
        <v>0</v>
      </c>
      <c r="F21" s="22">
        <v>0</v>
      </c>
      <c r="G21" s="40">
        <v>0</v>
      </c>
    </row>
    <row r="22" spans="1:7" ht="20.100000000000001" customHeight="1" x14ac:dyDescent="0.25">
      <c r="A22" s="814"/>
      <c r="B22" s="815"/>
      <c r="C22" s="815"/>
      <c r="D22" s="816"/>
      <c r="E22" s="22">
        <v>0</v>
      </c>
      <c r="F22" s="22">
        <v>0</v>
      </c>
      <c r="G22" s="40">
        <v>0</v>
      </c>
    </row>
    <row r="23" spans="1:7" ht="20.100000000000001" customHeight="1" x14ac:dyDescent="0.25">
      <c r="A23" s="814"/>
      <c r="B23" s="815"/>
      <c r="C23" s="815"/>
      <c r="D23" s="816"/>
      <c r="E23" s="22">
        <v>0</v>
      </c>
      <c r="F23" s="22">
        <v>0</v>
      </c>
      <c r="G23" s="40">
        <v>0</v>
      </c>
    </row>
    <row r="24" spans="1:7" ht="20.100000000000001" customHeight="1" x14ac:dyDescent="0.25">
      <c r="A24" s="814"/>
      <c r="B24" s="815"/>
      <c r="C24" s="815"/>
      <c r="D24" s="816"/>
      <c r="E24" s="22">
        <v>0</v>
      </c>
      <c r="F24" s="22">
        <v>0</v>
      </c>
      <c r="G24" s="40">
        <v>0</v>
      </c>
    </row>
    <row r="25" spans="1:7" ht="20.100000000000001" customHeight="1" x14ac:dyDescent="0.25">
      <c r="A25" s="814"/>
      <c r="B25" s="815"/>
      <c r="C25" s="815"/>
      <c r="D25" s="816"/>
      <c r="E25" s="22">
        <v>0</v>
      </c>
      <c r="F25" s="22">
        <v>0</v>
      </c>
      <c r="G25" s="40">
        <v>0</v>
      </c>
    </row>
    <row r="26" spans="1:7" ht="20.100000000000001" customHeight="1" x14ac:dyDescent="0.25">
      <c r="A26" s="814"/>
      <c r="B26" s="815"/>
      <c r="C26" s="815"/>
      <c r="D26" s="816"/>
      <c r="E26" s="22">
        <v>0</v>
      </c>
      <c r="F26" s="22">
        <v>0</v>
      </c>
      <c r="G26" s="40">
        <v>0</v>
      </c>
    </row>
    <row r="27" spans="1:7" ht="20.100000000000001" customHeight="1" x14ac:dyDescent="0.25">
      <c r="A27" s="814"/>
      <c r="B27" s="815"/>
      <c r="C27" s="815"/>
      <c r="D27" s="816"/>
      <c r="E27" s="22">
        <v>0</v>
      </c>
      <c r="F27" s="22">
        <v>0</v>
      </c>
      <c r="G27" s="40">
        <v>0</v>
      </c>
    </row>
    <row r="28" spans="1:7" ht="20.100000000000001" customHeight="1" x14ac:dyDescent="0.25">
      <c r="A28" s="814"/>
      <c r="B28" s="815"/>
      <c r="C28" s="815"/>
      <c r="D28" s="816"/>
      <c r="E28" s="22">
        <v>0</v>
      </c>
      <c r="F28" s="22">
        <v>0</v>
      </c>
      <c r="G28" s="40">
        <v>0</v>
      </c>
    </row>
    <row r="29" spans="1:7" ht="20.100000000000001" customHeight="1" x14ac:dyDescent="0.25">
      <c r="A29" s="814"/>
      <c r="B29" s="815"/>
      <c r="C29" s="815"/>
      <c r="D29" s="816"/>
      <c r="E29" s="22">
        <v>0</v>
      </c>
      <c r="F29" s="22">
        <v>0</v>
      </c>
      <c r="G29" s="40">
        <v>0</v>
      </c>
    </row>
    <row r="30" spans="1:7" ht="20.100000000000001" customHeight="1" x14ac:dyDescent="0.25">
      <c r="A30" s="814"/>
      <c r="B30" s="815"/>
      <c r="C30" s="815"/>
      <c r="D30" s="816"/>
      <c r="E30" s="22">
        <v>0</v>
      </c>
      <c r="F30" s="22">
        <v>0</v>
      </c>
      <c r="G30" s="40">
        <v>0</v>
      </c>
    </row>
    <row r="31" spans="1:7" ht="20.100000000000001" customHeight="1" x14ac:dyDescent="0.25">
      <c r="A31" s="811"/>
      <c r="B31" s="811"/>
      <c r="C31" s="811"/>
      <c r="D31" s="811"/>
      <c r="E31" s="22">
        <v>0</v>
      </c>
      <c r="F31" s="22">
        <v>0</v>
      </c>
      <c r="G31" s="40">
        <v>0</v>
      </c>
    </row>
    <row r="32" spans="1:7" ht="20.100000000000001" customHeight="1" x14ac:dyDescent="0.25">
      <c r="A32" s="811"/>
      <c r="B32" s="811"/>
      <c r="C32" s="811"/>
      <c r="D32" s="811"/>
      <c r="E32" s="22">
        <v>0</v>
      </c>
      <c r="F32" s="22">
        <v>0</v>
      </c>
      <c r="G32" s="40">
        <v>0</v>
      </c>
    </row>
    <row r="33" spans="1:7" ht="20.100000000000001" customHeight="1" x14ac:dyDescent="0.25">
      <c r="A33" s="811"/>
      <c r="B33" s="811"/>
      <c r="C33" s="811"/>
      <c r="D33" s="811"/>
      <c r="E33" s="22">
        <v>0</v>
      </c>
      <c r="F33" s="22">
        <v>0</v>
      </c>
      <c r="G33" s="40">
        <v>0</v>
      </c>
    </row>
    <row r="34" spans="1:7" ht="20.100000000000001" customHeight="1" x14ac:dyDescent="0.25">
      <c r="A34" s="811"/>
      <c r="B34" s="811"/>
      <c r="C34" s="811"/>
      <c r="D34" s="811"/>
      <c r="E34" s="22">
        <v>0</v>
      </c>
      <c r="F34" s="22">
        <v>0</v>
      </c>
      <c r="G34" s="40">
        <v>0</v>
      </c>
    </row>
    <row r="35" spans="1:7" ht="20.100000000000001" customHeight="1" x14ac:dyDescent="0.25">
      <c r="A35" s="811"/>
      <c r="B35" s="811"/>
      <c r="C35" s="811"/>
      <c r="D35" s="811"/>
      <c r="E35" s="22">
        <v>0</v>
      </c>
      <c r="F35" s="22">
        <v>0</v>
      </c>
      <c r="G35" s="40">
        <v>0</v>
      </c>
    </row>
    <row r="36" spans="1:7" ht="20.100000000000001" customHeight="1" x14ac:dyDescent="0.25">
      <c r="A36" s="811"/>
      <c r="B36" s="811"/>
      <c r="C36" s="811"/>
      <c r="D36" s="811"/>
      <c r="E36" s="22">
        <v>0</v>
      </c>
      <c r="F36" s="22">
        <v>0</v>
      </c>
      <c r="G36" s="40">
        <v>0</v>
      </c>
    </row>
    <row r="37" spans="1:7" ht="20.100000000000001" customHeight="1" x14ac:dyDescent="0.25">
      <c r="A37" s="811"/>
      <c r="B37" s="811"/>
      <c r="C37" s="811"/>
      <c r="D37" s="811"/>
      <c r="E37" s="22">
        <v>0</v>
      </c>
      <c r="F37" s="22">
        <v>0</v>
      </c>
      <c r="G37" s="40">
        <v>0</v>
      </c>
    </row>
    <row r="38" spans="1:7" ht="20.100000000000001" customHeight="1" x14ac:dyDescent="0.25">
      <c r="A38" s="812"/>
      <c r="B38" s="812"/>
      <c r="C38" s="812"/>
      <c r="D38" s="812"/>
      <c r="E38" s="22">
        <v>0</v>
      </c>
      <c r="F38" s="22">
        <v>0</v>
      </c>
      <c r="G38" s="40">
        <v>0</v>
      </c>
    </row>
    <row r="39" spans="1:7" ht="20.100000000000001" customHeight="1" x14ac:dyDescent="0.25">
      <c r="A39" s="812"/>
      <c r="B39" s="812"/>
      <c r="C39" s="812"/>
      <c r="D39" s="812"/>
      <c r="E39" s="22">
        <v>0</v>
      </c>
      <c r="F39" s="22">
        <v>0</v>
      </c>
      <c r="G39" s="40">
        <v>0</v>
      </c>
    </row>
    <row r="40" spans="1:7" ht="20.100000000000001" customHeight="1" x14ac:dyDescent="0.25">
      <c r="A40" s="812"/>
      <c r="B40" s="812"/>
      <c r="C40" s="812"/>
      <c r="D40" s="812"/>
      <c r="E40" s="22">
        <v>0</v>
      </c>
      <c r="F40" s="22">
        <v>0</v>
      </c>
      <c r="G40" s="40">
        <v>0</v>
      </c>
    </row>
    <row r="41" spans="1:7" ht="20.100000000000001" customHeight="1" x14ac:dyDescent="0.25">
      <c r="A41" s="812"/>
      <c r="B41" s="812"/>
      <c r="C41" s="812"/>
      <c r="D41" s="812"/>
      <c r="E41" s="22">
        <v>0</v>
      </c>
      <c r="F41" s="22">
        <v>0</v>
      </c>
      <c r="G41" s="40">
        <v>0</v>
      </c>
    </row>
    <row r="42" spans="1:7" ht="12.75" customHeight="1" x14ac:dyDescent="0.2">
      <c r="A42" s="714" t="s">
        <v>2</v>
      </c>
      <c r="B42" s="714"/>
      <c r="C42" s="714"/>
      <c r="D42" s="714"/>
      <c r="E42" s="5">
        <f>E10+E31+E32+E33+E34+E35+E36+E37+E38+E39+E40+E41</f>
        <v>0</v>
      </c>
      <c r="F42" s="5">
        <f>F10+F31+F32+F33+F34+F35+F36+F37+F38+F39+F40+F41</f>
        <v>0</v>
      </c>
      <c r="G42" s="5">
        <f>G10+G31+G32+G33+G34+G35+G36+G37+G38+G39+G40+G41</f>
        <v>0</v>
      </c>
    </row>
    <row r="43" spans="1:7" ht="12.75" customHeight="1" x14ac:dyDescent="0.2">
      <c r="A43" s="714" t="s">
        <v>3</v>
      </c>
      <c r="B43" s="714"/>
      <c r="C43" s="714"/>
      <c r="D43" s="714"/>
      <c r="E43" s="5">
        <f>E42/1000</f>
        <v>0</v>
      </c>
      <c r="F43" s="5">
        <f>F42/1000</f>
        <v>0</v>
      </c>
      <c r="G43" s="5">
        <f>G42/1000</f>
        <v>0</v>
      </c>
    </row>
    <row r="44" spans="1:7" x14ac:dyDescent="0.2">
      <c r="A44" s="783"/>
      <c r="B44" s="783"/>
    </row>
    <row r="45" spans="1:7" ht="15.75" x14ac:dyDescent="0.25">
      <c r="A45" s="3" t="s">
        <v>4</v>
      </c>
      <c r="B45" s="3"/>
      <c r="C45" s="27"/>
      <c r="D45" s="27"/>
      <c r="E45" s="3"/>
      <c r="F45" s="709"/>
      <c r="G45" s="709"/>
    </row>
    <row r="46" spans="1:7" ht="15.75" customHeight="1" x14ac:dyDescent="0.25">
      <c r="A46" s="3"/>
      <c r="B46" s="3"/>
      <c r="C46" s="708" t="s">
        <v>5</v>
      </c>
      <c r="D46" s="708"/>
      <c r="E46" s="3"/>
      <c r="F46" s="708" t="s">
        <v>6</v>
      </c>
      <c r="G46" s="708"/>
    </row>
    <row r="47" spans="1:7" ht="15.75" x14ac:dyDescent="0.25">
      <c r="A47" s="3"/>
      <c r="B47" s="3"/>
      <c r="C47" s="3"/>
      <c r="D47" s="3"/>
      <c r="E47" s="3"/>
      <c r="F47" s="3"/>
      <c r="G47" s="3"/>
    </row>
    <row r="48" spans="1:7" ht="15.75" x14ac:dyDescent="0.25">
      <c r="A48" s="3" t="s">
        <v>7</v>
      </c>
      <c r="B48" s="3"/>
      <c r="C48" s="27"/>
      <c r="D48" s="27"/>
      <c r="E48" s="3"/>
      <c r="F48" s="709"/>
      <c r="G48" s="709"/>
    </row>
    <row r="49" spans="1:11" ht="15.75" x14ac:dyDescent="0.25">
      <c r="A49" s="9"/>
      <c r="B49" s="9"/>
      <c r="C49" s="708" t="s">
        <v>5</v>
      </c>
      <c r="D49" s="708"/>
      <c r="E49" s="3"/>
      <c r="F49" s="708" t="s">
        <v>6</v>
      </c>
      <c r="G49" s="708"/>
      <c r="K49" t="s">
        <v>22</v>
      </c>
    </row>
  </sheetData>
  <sheetProtection selectLockedCells="1" selectUnlockedCells="1"/>
  <mergeCells count="51">
    <mergeCell ref="A40:D40"/>
    <mergeCell ref="A41:D41"/>
    <mergeCell ref="F48:G48"/>
    <mergeCell ref="C49:D49"/>
    <mergeCell ref="F49:G49"/>
    <mergeCell ref="A42:D42"/>
    <mergeCell ref="A43:D43"/>
    <mergeCell ref="A44:B44"/>
    <mergeCell ref="F45:G45"/>
    <mergeCell ref="C46:D46"/>
    <mergeCell ref="F46:G46"/>
    <mergeCell ref="A37:D37"/>
    <mergeCell ref="A38:D38"/>
    <mergeCell ref="A39:D39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25:D25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13:D13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  <mergeCell ref="A12:D12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K31"/>
  <sheetViews>
    <sheetView zoomScaleSheetLayoutView="66" workbookViewId="0">
      <selection activeCell="G12" sqref="G12"/>
    </sheetView>
  </sheetViews>
  <sheetFormatPr defaultRowHeight="15" x14ac:dyDescent="0.2"/>
  <cols>
    <col min="1" max="1" width="9.140625" style="14"/>
    <col min="2" max="2" width="5.85546875" style="14" customWidth="1"/>
    <col min="3" max="3" width="9.140625" style="14"/>
    <col min="4" max="4" width="34.42578125" style="14" customWidth="1"/>
    <col min="5" max="7" width="18" style="14" customWidth="1"/>
  </cols>
  <sheetData>
    <row r="2" spans="1:7" ht="15.75" x14ac:dyDescent="0.25">
      <c r="A2" s="720" t="s">
        <v>0</v>
      </c>
      <c r="B2" s="720"/>
      <c r="C2" s="720"/>
      <c r="D2" s="720"/>
      <c r="E2" s="720"/>
      <c r="F2" s="720"/>
      <c r="G2" s="720"/>
    </row>
    <row r="3" spans="1:7" ht="41.25" customHeight="1" x14ac:dyDescent="0.2">
      <c r="A3" s="756" t="s">
        <v>375</v>
      </c>
      <c r="B3" s="756"/>
      <c r="C3" s="756"/>
      <c r="D3" s="756"/>
      <c r="E3" s="756"/>
      <c r="F3" s="756"/>
      <c r="G3" s="756"/>
    </row>
    <row r="4" spans="1:7" ht="45" customHeight="1" x14ac:dyDescent="0.2">
      <c r="A4" s="956" t="s">
        <v>433</v>
      </c>
      <c r="B4" s="956"/>
      <c r="C4" s="956"/>
      <c r="D4" s="956"/>
      <c r="E4" s="956"/>
      <c r="F4" s="956"/>
      <c r="G4" s="956"/>
    </row>
    <row r="5" spans="1:7" ht="15.75" customHeight="1" x14ac:dyDescent="0.2">
      <c r="A5" s="708" t="s">
        <v>1</v>
      </c>
      <c r="B5" s="708"/>
      <c r="C5" s="708"/>
      <c r="D5" s="708"/>
      <c r="E5" s="708"/>
      <c r="F5" s="708"/>
      <c r="G5" s="708"/>
    </row>
    <row r="6" spans="1:7" ht="15.75" customHeight="1" x14ac:dyDescent="0.25">
      <c r="A6" s="718" t="s">
        <v>438</v>
      </c>
      <c r="B6" s="718"/>
      <c r="C6" s="718"/>
      <c r="D6" s="718"/>
      <c r="E6" s="718"/>
      <c r="F6" s="718"/>
      <c r="G6" s="718"/>
    </row>
    <row r="7" spans="1:7" ht="15.75" customHeight="1" x14ac:dyDescent="0.25">
      <c r="A7" s="718"/>
      <c r="B7" s="718"/>
      <c r="C7" s="718"/>
      <c r="D7" s="718"/>
      <c r="E7" s="718"/>
      <c r="F7" s="718"/>
    </row>
    <row r="8" spans="1:7" ht="14.25" customHeight="1" x14ac:dyDescent="0.2">
      <c r="A8" s="802" t="s">
        <v>8</v>
      </c>
      <c r="B8" s="802"/>
      <c r="C8" s="802"/>
      <c r="D8" s="802"/>
      <c r="E8" s="779" t="s">
        <v>320</v>
      </c>
      <c r="F8" s="779" t="s">
        <v>986</v>
      </c>
      <c r="G8" s="779" t="s">
        <v>987</v>
      </c>
    </row>
    <row r="9" spans="1:7" ht="18" customHeight="1" x14ac:dyDescent="0.2">
      <c r="A9" s="802"/>
      <c r="B9" s="802"/>
      <c r="C9" s="802"/>
      <c r="D9" s="802"/>
      <c r="E9" s="780"/>
      <c r="F9" s="780"/>
      <c r="G9" s="780"/>
    </row>
    <row r="10" spans="1:7" ht="20.100000000000001" customHeight="1" x14ac:dyDescent="0.25">
      <c r="A10" s="786" t="s">
        <v>828</v>
      </c>
      <c r="B10" s="787"/>
      <c r="C10" s="787"/>
      <c r="D10" s="788"/>
      <c r="E10" s="63">
        <v>60000</v>
      </c>
      <c r="F10" s="63">
        <v>30000</v>
      </c>
      <c r="G10" s="65">
        <v>0</v>
      </c>
    </row>
    <row r="11" spans="1:7" ht="20.100000000000001" customHeight="1" x14ac:dyDescent="0.25">
      <c r="A11" s="786" t="s">
        <v>826</v>
      </c>
      <c r="B11" s="787"/>
      <c r="C11" s="787"/>
      <c r="D11" s="788"/>
      <c r="E11" s="63">
        <v>45000</v>
      </c>
      <c r="F11" s="63">
        <v>48000</v>
      </c>
      <c r="G11" s="65">
        <v>50000</v>
      </c>
    </row>
    <row r="12" spans="1:7" ht="20.100000000000001" customHeight="1" x14ac:dyDescent="0.25">
      <c r="A12" s="786" t="s">
        <v>829</v>
      </c>
      <c r="B12" s="787"/>
      <c r="C12" s="787"/>
      <c r="D12" s="788"/>
      <c r="E12" s="63">
        <v>10000</v>
      </c>
      <c r="F12" s="63">
        <v>0</v>
      </c>
      <c r="G12" s="65">
        <v>10000</v>
      </c>
    </row>
    <row r="13" spans="1:7" ht="20.100000000000001" customHeight="1" x14ac:dyDescent="0.25">
      <c r="A13" s="786" t="s">
        <v>820</v>
      </c>
      <c r="B13" s="787"/>
      <c r="C13" s="787"/>
      <c r="D13" s="788"/>
      <c r="E13" s="63">
        <v>40000</v>
      </c>
      <c r="F13" s="63">
        <v>40000</v>
      </c>
      <c r="G13" s="65">
        <v>40000</v>
      </c>
    </row>
    <row r="14" spans="1:7" ht="20.100000000000001" customHeight="1" x14ac:dyDescent="0.25">
      <c r="A14" s="786" t="s">
        <v>821</v>
      </c>
      <c r="B14" s="787"/>
      <c r="C14" s="787"/>
      <c r="D14" s="788"/>
      <c r="E14" s="63">
        <v>0</v>
      </c>
      <c r="F14" s="63">
        <v>0</v>
      </c>
      <c r="G14" s="65">
        <v>14000</v>
      </c>
    </row>
    <row r="15" spans="1:7" ht="20.100000000000001" customHeight="1" x14ac:dyDescent="0.25">
      <c r="A15" s="786" t="s">
        <v>822</v>
      </c>
      <c r="B15" s="787"/>
      <c r="C15" s="787"/>
      <c r="D15" s="788"/>
      <c r="E15" s="63">
        <v>30000</v>
      </c>
      <c r="F15" s="63">
        <v>30000</v>
      </c>
      <c r="G15" s="65">
        <v>30000</v>
      </c>
    </row>
    <row r="16" spans="1:7" ht="20.100000000000001" customHeight="1" x14ac:dyDescent="0.25">
      <c r="A16" s="786" t="s">
        <v>823</v>
      </c>
      <c r="B16" s="787"/>
      <c r="C16" s="787"/>
      <c r="D16" s="788"/>
      <c r="E16" s="63">
        <v>50000</v>
      </c>
      <c r="F16" s="63">
        <v>50000</v>
      </c>
      <c r="G16" s="65">
        <v>50000</v>
      </c>
    </row>
    <row r="17" spans="1:11" ht="20.100000000000001" customHeight="1" x14ac:dyDescent="0.25">
      <c r="A17" s="786" t="s">
        <v>824</v>
      </c>
      <c r="B17" s="787"/>
      <c r="C17" s="787"/>
      <c r="D17" s="788"/>
      <c r="E17" s="63">
        <v>8500</v>
      </c>
      <c r="F17" s="63">
        <v>0</v>
      </c>
      <c r="G17" s="65">
        <v>0</v>
      </c>
    </row>
    <row r="18" spans="1:11" ht="20.100000000000001" customHeight="1" x14ac:dyDescent="0.25">
      <c r="A18" s="786" t="s">
        <v>825</v>
      </c>
      <c r="B18" s="787"/>
      <c r="C18" s="787"/>
      <c r="D18" s="788"/>
      <c r="E18" s="63">
        <v>45000</v>
      </c>
      <c r="F18" s="63">
        <v>45000</v>
      </c>
      <c r="G18" s="65">
        <v>40000</v>
      </c>
    </row>
    <row r="19" spans="1:11" ht="20.100000000000001" customHeight="1" x14ac:dyDescent="0.25">
      <c r="A19" s="786" t="s">
        <v>827</v>
      </c>
      <c r="B19" s="787"/>
      <c r="C19" s="787"/>
      <c r="D19" s="788"/>
      <c r="E19" s="63">
        <v>0</v>
      </c>
      <c r="F19" s="63">
        <v>30000</v>
      </c>
      <c r="G19" s="65">
        <v>0</v>
      </c>
    </row>
    <row r="20" spans="1:11" ht="20.100000000000001" customHeight="1" x14ac:dyDescent="0.25">
      <c r="A20" s="786" t="s">
        <v>830</v>
      </c>
      <c r="B20" s="787"/>
      <c r="C20" s="787"/>
      <c r="D20" s="788"/>
      <c r="E20" s="22">
        <v>0</v>
      </c>
      <c r="F20" s="22">
        <v>0</v>
      </c>
      <c r="G20" s="40">
        <v>30000</v>
      </c>
    </row>
    <row r="21" spans="1:11" ht="20.100000000000001" customHeight="1" x14ac:dyDescent="0.25">
      <c r="A21" s="786" t="s">
        <v>831</v>
      </c>
      <c r="B21" s="787"/>
      <c r="C21" s="787"/>
      <c r="D21" s="788"/>
      <c r="E21" s="22">
        <v>30000</v>
      </c>
      <c r="F21" s="22">
        <v>30000</v>
      </c>
      <c r="G21" s="40">
        <v>0</v>
      </c>
    </row>
    <row r="22" spans="1:11" ht="20.100000000000001" customHeight="1" x14ac:dyDescent="0.25">
      <c r="A22" s="786" t="s">
        <v>832</v>
      </c>
      <c r="B22" s="787"/>
      <c r="C22" s="787"/>
      <c r="D22" s="788"/>
      <c r="E22" s="22">
        <v>70000</v>
      </c>
      <c r="F22" s="22">
        <v>80000</v>
      </c>
      <c r="G22" s="40">
        <v>0</v>
      </c>
    </row>
    <row r="23" spans="1:11" ht="20.100000000000001" customHeight="1" x14ac:dyDescent="0.25">
      <c r="A23" s="786" t="s">
        <v>833</v>
      </c>
      <c r="B23" s="787"/>
      <c r="C23" s="787"/>
      <c r="D23" s="788"/>
      <c r="E23" s="22">
        <v>28000</v>
      </c>
      <c r="F23" s="22">
        <v>32000</v>
      </c>
      <c r="G23" s="40">
        <v>35000</v>
      </c>
    </row>
    <row r="24" spans="1:11" ht="12.75" customHeight="1" x14ac:dyDescent="0.2">
      <c r="A24" s="714" t="s">
        <v>2</v>
      </c>
      <c r="B24" s="714"/>
      <c r="C24" s="714"/>
      <c r="D24" s="714"/>
      <c r="E24" s="5">
        <f>SUM(E10:E23)</f>
        <v>416500</v>
      </c>
      <c r="F24" s="61">
        <f t="shared" ref="F24:G24" si="0">SUM(F10:F23)</f>
        <v>415000</v>
      </c>
      <c r="G24" s="61">
        <f t="shared" si="0"/>
        <v>299000</v>
      </c>
    </row>
    <row r="25" spans="1:11" ht="12.75" customHeight="1" x14ac:dyDescent="0.2">
      <c r="A25" s="714" t="s">
        <v>3</v>
      </c>
      <c r="B25" s="714"/>
      <c r="C25" s="714"/>
      <c r="D25" s="714"/>
      <c r="E25" s="5">
        <f>E24/1000</f>
        <v>416.5</v>
      </c>
      <c r="F25" s="5">
        <f>F24/1000</f>
        <v>415</v>
      </c>
      <c r="G25" s="5">
        <f>G24/1000</f>
        <v>299</v>
      </c>
    </row>
    <row r="26" spans="1:11" x14ac:dyDescent="0.2">
      <c r="A26" s="783"/>
      <c r="B26" s="783"/>
    </row>
    <row r="27" spans="1:11" ht="15.75" x14ac:dyDescent="0.25">
      <c r="A27" s="3" t="s">
        <v>4</v>
      </c>
      <c r="B27" s="3"/>
      <c r="C27" s="27"/>
      <c r="D27" s="27"/>
      <c r="E27" s="3"/>
      <c r="F27" s="709"/>
      <c r="G27" s="709"/>
    </row>
    <row r="28" spans="1:11" ht="15.75" customHeight="1" x14ac:dyDescent="0.25">
      <c r="A28" s="3"/>
      <c r="B28" s="3"/>
      <c r="C28" s="708" t="s">
        <v>5</v>
      </c>
      <c r="D28" s="708"/>
      <c r="E28" s="3"/>
      <c r="F28" s="708" t="s">
        <v>6</v>
      </c>
      <c r="G28" s="708"/>
    </row>
    <row r="29" spans="1:11" ht="15.75" x14ac:dyDescent="0.25">
      <c r="A29" s="3"/>
      <c r="B29" s="3"/>
      <c r="C29" s="3"/>
      <c r="D29" s="3"/>
      <c r="E29" s="3"/>
      <c r="F29" s="3"/>
      <c r="G29" s="3"/>
    </row>
    <row r="30" spans="1:11" ht="15.75" x14ac:dyDescent="0.25">
      <c r="A30" s="3" t="s">
        <v>7</v>
      </c>
      <c r="B30" s="3"/>
      <c r="C30" s="27"/>
      <c r="D30" s="27"/>
      <c r="E30" s="3"/>
      <c r="F30" s="709"/>
      <c r="G30" s="709"/>
    </row>
    <row r="31" spans="1:11" ht="15.75" x14ac:dyDescent="0.25">
      <c r="A31" s="9"/>
      <c r="B31" s="9"/>
      <c r="C31" s="708" t="s">
        <v>5</v>
      </c>
      <c r="D31" s="708"/>
      <c r="E31" s="3"/>
      <c r="F31" s="708" t="s">
        <v>6</v>
      </c>
      <c r="G31" s="708"/>
      <c r="K31" t="s">
        <v>22</v>
      </c>
    </row>
  </sheetData>
  <sheetProtection selectLockedCells="1" selectUnlockedCells="1"/>
  <mergeCells count="33">
    <mergeCell ref="A21:D21"/>
    <mergeCell ref="A22:D22"/>
    <mergeCell ref="A23:D23"/>
    <mergeCell ref="F30:G30"/>
    <mergeCell ref="C31:D31"/>
    <mergeCell ref="F31:G31"/>
    <mergeCell ref="A24:D24"/>
    <mergeCell ref="A25:D25"/>
    <mergeCell ref="A26:B26"/>
    <mergeCell ref="F27:G27"/>
    <mergeCell ref="C28:D28"/>
    <mergeCell ref="F28:G28"/>
    <mergeCell ref="A20:D20"/>
    <mergeCell ref="A13:D13"/>
    <mergeCell ref="A14:D14"/>
    <mergeCell ref="A15:D15"/>
    <mergeCell ref="A16:D16"/>
    <mergeCell ref="A17:D17"/>
    <mergeCell ref="A18:D18"/>
    <mergeCell ref="A19:D19"/>
    <mergeCell ref="A12:D12"/>
    <mergeCell ref="A8:D9"/>
    <mergeCell ref="E8:E9"/>
    <mergeCell ref="A2:G2"/>
    <mergeCell ref="A3:G3"/>
    <mergeCell ref="A4:G4"/>
    <mergeCell ref="A5:G5"/>
    <mergeCell ref="A6:G6"/>
    <mergeCell ref="A7:F7"/>
    <mergeCell ref="F8:F9"/>
    <mergeCell ref="G8:G9"/>
    <mergeCell ref="A10:D10"/>
    <mergeCell ref="A11:D11"/>
  </mergeCells>
  <pageMargins left="0.86614173228346458" right="0.19685039370078741" top="0.98425196850393704" bottom="0.98425196850393704" header="0.51181102362204722" footer="0.51181102362204722"/>
  <pageSetup paperSize="9" scale="75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197</vt:i4>
      </vt:variant>
      <vt:variant>
        <vt:lpstr>Именованные диапазоны</vt:lpstr>
      </vt:variant>
      <vt:variant>
        <vt:i4>141</vt:i4>
      </vt:variant>
    </vt:vector>
  </HeadingPairs>
  <TitlesOfParts>
    <vt:vector size="338" baseType="lpstr">
      <vt:lpstr>ПЛАН</vt:lpstr>
      <vt:lpstr>ЗАКУПКИ</vt:lpstr>
      <vt:lpstr>111-211 Б</vt:lpstr>
      <vt:lpstr>119-213 Б </vt:lpstr>
      <vt:lpstr>119-226 Б </vt:lpstr>
      <vt:lpstr>111-266 Б</vt:lpstr>
      <vt:lpstr>112-212 Б</vt:lpstr>
      <vt:lpstr>112-214 Б</vt:lpstr>
      <vt:lpstr>112-226 Б</vt:lpstr>
      <vt:lpstr>112-266 Б</vt:lpstr>
      <vt:lpstr>851-291 имущ Б</vt:lpstr>
      <vt:lpstr>851-291 земля Б</vt:lpstr>
      <vt:lpstr>852-291 транс Б</vt:lpstr>
      <vt:lpstr>852-291пошл Б</vt:lpstr>
      <vt:lpstr>853-291негатив Б</vt:lpstr>
      <vt:lpstr>244-221 Б </vt:lpstr>
      <vt:lpstr>244-222 Б</vt:lpstr>
      <vt:lpstr>244-223 Б </vt:lpstr>
      <vt:lpstr>244-224 Б</vt:lpstr>
      <vt:lpstr>244-225 Б</vt:lpstr>
      <vt:lpstr>244-226 Б</vt:lpstr>
      <vt:lpstr>244-227 Б</vt:lpstr>
      <vt:lpstr>244-228 Б</vt:lpstr>
      <vt:lpstr>244-229 Б</vt:lpstr>
      <vt:lpstr>244-310 Б </vt:lpstr>
      <vt:lpstr>244-341Б</vt:lpstr>
      <vt:lpstr>244-342 Б</vt:lpstr>
      <vt:lpstr>244-343 Б</vt:lpstr>
      <vt:lpstr>расчет бензина</vt:lpstr>
      <vt:lpstr>244-344 Б</vt:lpstr>
      <vt:lpstr>мягкий инвентарь</vt:lpstr>
      <vt:lpstr>244-345 Б</vt:lpstr>
      <vt:lpstr>моющие</vt:lpstr>
      <vt:lpstr>канцелярка</vt:lpstr>
      <vt:lpstr>244-346 Б</vt:lpstr>
      <vt:lpstr>244-349 Б</vt:lpstr>
      <vt:lpstr>244-352 Б </vt:lpstr>
      <vt:lpstr>244-353 Б </vt:lpstr>
      <vt:lpstr>247-223 Б</vt:lpstr>
      <vt:lpstr>111-211 Вн ГЗ</vt:lpstr>
      <vt:lpstr>119-213  Вн ГЗ</vt:lpstr>
      <vt:lpstr>119-226 Вн ГЗ</vt:lpstr>
      <vt:lpstr>111-266 Вн ГЗ</vt:lpstr>
      <vt:lpstr>112-212Вн ГЗ</vt:lpstr>
      <vt:lpstr>112-214 ВнГЗ</vt:lpstr>
      <vt:lpstr>112-226 ВнГЗ</vt:lpstr>
      <vt:lpstr>112-266 ВнГЗ</vt:lpstr>
      <vt:lpstr>851-291 имущ ВнГЗ</vt:lpstr>
      <vt:lpstr>851-291 земля ВнГЗ</vt:lpstr>
      <vt:lpstr>852-291 транс ВнГЗ</vt:lpstr>
      <vt:lpstr>852-291пошл ВнГЗ</vt:lpstr>
      <vt:lpstr>853-291негатив ВнГЗ</vt:lpstr>
      <vt:lpstr>244-221 ВнГЗ</vt:lpstr>
      <vt:lpstr>244-222 ВнГЗ</vt:lpstr>
      <vt:lpstr>244-223 ВН ГЗ.</vt:lpstr>
      <vt:lpstr>244-224 ВнГЗ</vt:lpstr>
      <vt:lpstr>244-225 ВнГЗ</vt:lpstr>
      <vt:lpstr>244-226ВнГЗ</vt:lpstr>
      <vt:lpstr>244-227 ВнГЗ</vt:lpstr>
      <vt:lpstr>244-228 ВнГЗ</vt:lpstr>
      <vt:lpstr>244-229 ВнГЗ</vt:lpstr>
      <vt:lpstr>244-310 ВнГЗ</vt:lpstr>
      <vt:lpstr>244-341 ВнГЗ</vt:lpstr>
      <vt:lpstr>244-342 ВнГЗ</vt:lpstr>
      <vt:lpstr>бензин</vt:lpstr>
      <vt:lpstr>244-343 ВнГЗ</vt:lpstr>
      <vt:lpstr>244-344 ВнГЗ</vt:lpstr>
      <vt:lpstr>мягкий инвентарь,</vt:lpstr>
      <vt:lpstr>244-345 ВнГЗ</vt:lpstr>
      <vt:lpstr>244-346 ВнГЗ</vt:lpstr>
      <vt:lpstr>прочие</vt:lpstr>
      <vt:lpstr>канцелярка.</vt:lpstr>
      <vt:lpstr>244-349 ВнГЗ</vt:lpstr>
      <vt:lpstr>244-352 ВнГЗ</vt:lpstr>
      <vt:lpstr>244-353 ВнГЗ</vt:lpstr>
      <vt:lpstr>247-223 ВН ГЗ.</vt:lpstr>
      <vt:lpstr>111-211 Вн доп</vt:lpstr>
      <vt:lpstr>119-213  Вн доп</vt:lpstr>
      <vt:lpstr>119-226 Вн доп</vt:lpstr>
      <vt:lpstr>111-266 Вн доп</vt:lpstr>
      <vt:lpstr>112-212Вн доп</vt:lpstr>
      <vt:lpstr>112-214 Вн доп</vt:lpstr>
      <vt:lpstr>112-226 Вн доп</vt:lpstr>
      <vt:lpstr>112-266 Вн доп</vt:lpstr>
      <vt:lpstr>851-291 имущ Вн доп</vt:lpstr>
      <vt:lpstr>851-291 земля Вн доп</vt:lpstr>
      <vt:lpstr>852-291 транс Вн доп</vt:lpstr>
      <vt:lpstr>852-291пошл Вн доп</vt:lpstr>
      <vt:lpstr>853-291негатив Вн доп</vt:lpstr>
      <vt:lpstr>244-221 Вн доп</vt:lpstr>
      <vt:lpstr>244-222 Вн доп</vt:lpstr>
      <vt:lpstr>244-223 ВН доп</vt:lpstr>
      <vt:lpstr>244-224 Вн доп</vt:lpstr>
      <vt:lpstr>244-225 Вн доп</vt:lpstr>
      <vt:lpstr>244-226Вн доп</vt:lpstr>
      <vt:lpstr>244-227 Вн доп</vt:lpstr>
      <vt:lpstr>244-228 Вн доп</vt:lpstr>
      <vt:lpstr>244-229 Вн доп</vt:lpstr>
      <vt:lpstr>244-310 Вн доп</vt:lpstr>
      <vt:lpstr>244-341 Вн доп</vt:lpstr>
      <vt:lpstr>244-342 Вн доп</vt:lpstr>
      <vt:lpstr>244-343 Вн доп</vt:lpstr>
      <vt:lpstr>244-344 Вн доп</vt:lpstr>
      <vt:lpstr>мягкий инвентарь,,</vt:lpstr>
      <vt:lpstr>244-345 Вн доп</vt:lpstr>
      <vt:lpstr>прочие..</vt:lpstr>
      <vt:lpstr>244-346 Вн доп</vt:lpstr>
      <vt:lpstr>244-349 Вн доп</vt:lpstr>
      <vt:lpstr>244-352 Вн доп</vt:lpstr>
      <vt:lpstr>244-353 Вн доп</vt:lpstr>
      <vt:lpstr>247-223 ВН доп </vt:lpstr>
      <vt:lpstr>111-211 безв</vt:lpstr>
      <vt:lpstr>119-213  безв</vt:lpstr>
      <vt:lpstr>119-226 безв</vt:lpstr>
      <vt:lpstr>111-266 безв</vt:lpstr>
      <vt:lpstr>112-212 безв</vt:lpstr>
      <vt:lpstr>112-214 безв</vt:lpstr>
      <vt:lpstr>112-226 безв</vt:lpstr>
      <vt:lpstr>112-266 безв</vt:lpstr>
      <vt:lpstr>851-291 имущ безв</vt:lpstr>
      <vt:lpstr>851-291 земля безв</vt:lpstr>
      <vt:lpstr>852-291 транс безв</vt:lpstr>
      <vt:lpstr>852-291пошл безв</vt:lpstr>
      <vt:lpstr>853-291негатив безв</vt:lpstr>
      <vt:lpstr>244-221 безв</vt:lpstr>
      <vt:lpstr>244-222 безв</vt:lpstr>
      <vt:lpstr>244-223 ВН доп </vt:lpstr>
      <vt:lpstr>244-224 безв</vt:lpstr>
      <vt:lpstr>244-225 безв</vt:lpstr>
      <vt:lpstr>244-226 безв</vt:lpstr>
      <vt:lpstr>244-227 безв</vt:lpstr>
      <vt:lpstr>244-228 безв</vt:lpstr>
      <vt:lpstr>244-229 безв</vt:lpstr>
      <vt:lpstr>244-310 безв</vt:lpstr>
      <vt:lpstr>244-341 безв</vt:lpstr>
      <vt:lpstr>244-342 безв</vt:lpstr>
      <vt:lpstr>244-343 безв</vt:lpstr>
      <vt:lpstr>244-344 безв</vt:lpstr>
      <vt:lpstr>244-345 безв</vt:lpstr>
      <vt:lpstr>262 безв</vt:lpstr>
      <vt:lpstr>244-346 без</vt:lpstr>
      <vt:lpstr>244-349 безв</vt:lpstr>
      <vt:lpstr>244-352 безв</vt:lpstr>
      <vt:lpstr>244-353 безв</vt:lpstr>
      <vt:lpstr>247-223 безв</vt:lpstr>
      <vt:lpstr>243- кап.рем.1</vt:lpstr>
      <vt:lpstr>225 кап.рем.</vt:lpstr>
      <vt:lpstr>244-310 целевая</vt:lpstr>
      <vt:lpstr>244- доступ 1 </vt:lpstr>
      <vt:lpstr>244- доступ 2</vt:lpstr>
      <vt:lpstr>244- пожарка 1</vt:lpstr>
      <vt:lpstr>244-225 террор</vt:lpstr>
      <vt:lpstr>244-226 террор </vt:lpstr>
      <vt:lpstr>244-228 цел кап влож</vt:lpstr>
      <vt:lpstr>244 гранты</vt:lpstr>
      <vt:lpstr>321-265 меры</vt:lpstr>
      <vt:lpstr>112-267 меры </vt:lpstr>
      <vt:lpstr>111-211 подсобн</vt:lpstr>
      <vt:lpstr>119-213  подсоб</vt:lpstr>
      <vt:lpstr>119-226 подсоб</vt:lpstr>
      <vt:lpstr>111-266 подсоб</vt:lpstr>
      <vt:lpstr>112-212 подсоб</vt:lpstr>
      <vt:lpstr>112-214 подсоб</vt:lpstr>
      <vt:lpstr>112-226 подсоб</vt:lpstr>
      <vt:lpstr>112-266 подсоб</vt:lpstr>
      <vt:lpstr>851-291 имущ подсоб</vt:lpstr>
      <vt:lpstr>851-291 земля подсоб</vt:lpstr>
      <vt:lpstr>852-291 транс подсоб</vt:lpstr>
      <vt:lpstr>852-291пошл подсоб</vt:lpstr>
      <vt:lpstr>853-291негатив подсоб</vt:lpstr>
      <vt:lpstr>244-221 подсоб</vt:lpstr>
      <vt:lpstr>244-222 подсоб</vt:lpstr>
      <vt:lpstr>244-223 ВН доп  </vt:lpstr>
      <vt:lpstr>244-224 подсоб</vt:lpstr>
      <vt:lpstr>244-225 подсоб</vt:lpstr>
      <vt:lpstr>244-226 подсоб</vt:lpstr>
      <vt:lpstr>244-227 подсоб</vt:lpstr>
      <vt:lpstr>244-228 подсоб</vt:lpstr>
      <vt:lpstr>244-229 подсоб</vt:lpstr>
      <vt:lpstr>244-310 подсоб</vt:lpstr>
      <vt:lpstr>244-341 подсоб</vt:lpstr>
      <vt:lpstr>244-342 подсоб</vt:lpstr>
      <vt:lpstr>244-343 подсоб</vt:lpstr>
      <vt:lpstr>244-344 подсоб</vt:lpstr>
      <vt:lpstr>244-345 подсоб</vt:lpstr>
      <vt:lpstr>244-346 подсоб</vt:lpstr>
      <vt:lpstr>244-349 подсоб</vt:lpstr>
      <vt:lpstr>244-352 подсоб</vt:lpstr>
      <vt:lpstr>244-353 подсоб</vt:lpstr>
      <vt:lpstr>247-223 ВН подс</vt:lpstr>
      <vt:lpstr>111-211 СДУ</vt:lpstr>
      <vt:lpstr>119-213 СДУ</vt:lpstr>
      <vt:lpstr>244-226 СДУ</vt:lpstr>
      <vt:lpstr>244-310 СДУ</vt:lpstr>
      <vt:lpstr>244-345 СДУ</vt:lpstr>
      <vt:lpstr>244-346 СДУ</vt:lpstr>
      <vt:lpstr>Лист1</vt:lpstr>
      <vt:lpstr>ЗАКУПКИ!Заголовки_для_печати</vt:lpstr>
      <vt:lpstr>ПЛАН!Заголовки_для_печати</vt:lpstr>
      <vt:lpstr>'111-211 Б'!Область_печати</vt:lpstr>
      <vt:lpstr>'111-211 безв'!Область_печати</vt:lpstr>
      <vt:lpstr>'111-211 Вн ГЗ'!Область_печати</vt:lpstr>
      <vt:lpstr>'111-211 Вн доп'!Область_печати</vt:lpstr>
      <vt:lpstr>'111-211 подсобн'!Область_печати</vt:lpstr>
      <vt:lpstr>'112-212 Б'!Область_печати</vt:lpstr>
      <vt:lpstr>'112-212 безв'!Область_печати</vt:lpstr>
      <vt:lpstr>'112-212 подсоб'!Область_печати</vt:lpstr>
      <vt:lpstr>'112-212Вн ГЗ'!Область_печати</vt:lpstr>
      <vt:lpstr>'112-212Вн доп'!Область_печати</vt:lpstr>
      <vt:lpstr>'112-214 Б'!Область_печати</vt:lpstr>
      <vt:lpstr>'112-214 безв'!Область_печати</vt:lpstr>
      <vt:lpstr>'112-214 Вн доп'!Область_печати</vt:lpstr>
      <vt:lpstr>'112-214 ВнГЗ'!Область_печати</vt:lpstr>
      <vt:lpstr>'112-214 подсоб'!Область_печати</vt:lpstr>
      <vt:lpstr>'112-226 Б'!Область_печати</vt:lpstr>
      <vt:lpstr>'112-226 безв'!Область_печати</vt:lpstr>
      <vt:lpstr>'112-226 Вн доп'!Область_печати</vt:lpstr>
      <vt:lpstr>'112-226 ВнГЗ'!Область_печати</vt:lpstr>
      <vt:lpstr>'112-226 подсоб'!Область_печати</vt:lpstr>
      <vt:lpstr>'112-266 Б'!Область_печати</vt:lpstr>
      <vt:lpstr>'112-266 безв'!Область_печати</vt:lpstr>
      <vt:lpstr>'112-266 Вн доп'!Область_печати</vt:lpstr>
      <vt:lpstr>'112-266 ВнГЗ'!Область_печати</vt:lpstr>
      <vt:lpstr>'112-266 подсоб'!Область_печати</vt:lpstr>
      <vt:lpstr>'112-267 меры '!Область_печати</vt:lpstr>
      <vt:lpstr>'225 кап.рем.'!Область_печати</vt:lpstr>
      <vt:lpstr>'243- кап.рем.1'!Область_печати</vt:lpstr>
      <vt:lpstr>'244 гранты'!Область_печати</vt:lpstr>
      <vt:lpstr>'244- доступ 1 '!Область_печати</vt:lpstr>
      <vt:lpstr>'244- доступ 2'!Область_печати</vt:lpstr>
      <vt:lpstr>'244- пожарка 1'!Область_печати</vt:lpstr>
      <vt:lpstr>'244-221 Б '!Область_печати</vt:lpstr>
      <vt:lpstr>'244-221 безв'!Область_печати</vt:lpstr>
      <vt:lpstr>'244-221 Вн доп'!Область_печати</vt:lpstr>
      <vt:lpstr>'244-221 ВнГЗ'!Область_печати</vt:lpstr>
      <vt:lpstr>'244-221 подсоб'!Область_печати</vt:lpstr>
      <vt:lpstr>'244-224 Б'!Область_печати</vt:lpstr>
      <vt:lpstr>'244-224 безв'!Область_печати</vt:lpstr>
      <vt:lpstr>'244-224 Вн доп'!Область_печати</vt:lpstr>
      <vt:lpstr>'244-224 ВнГЗ'!Область_печати</vt:lpstr>
      <vt:lpstr>'244-224 подсоб'!Область_печати</vt:lpstr>
      <vt:lpstr>'244-225 Б'!Область_печати</vt:lpstr>
      <vt:lpstr>'244-225 безв'!Область_печати</vt:lpstr>
      <vt:lpstr>'244-225 Вн доп'!Область_печати</vt:lpstr>
      <vt:lpstr>'244-225 ВнГЗ'!Область_печати</vt:lpstr>
      <vt:lpstr>'244-225 подсоб'!Область_печати</vt:lpstr>
      <vt:lpstr>'244-225 террор'!Область_печати</vt:lpstr>
      <vt:lpstr>'244-226 Б'!Область_печати</vt:lpstr>
      <vt:lpstr>'244-226 безв'!Область_печати</vt:lpstr>
      <vt:lpstr>'244-226 подсоб'!Область_печати</vt:lpstr>
      <vt:lpstr>'244-226 террор '!Область_печати</vt:lpstr>
      <vt:lpstr>'244-226Вн доп'!Область_печати</vt:lpstr>
      <vt:lpstr>'244-226ВнГЗ'!Область_печати</vt:lpstr>
      <vt:lpstr>'244-227 Б'!Область_печати</vt:lpstr>
      <vt:lpstr>'244-227 безв'!Область_печати</vt:lpstr>
      <vt:lpstr>'244-227 Вн доп'!Область_печати</vt:lpstr>
      <vt:lpstr>'244-227 ВнГЗ'!Область_печати</vt:lpstr>
      <vt:lpstr>'244-227 подсоб'!Область_печати</vt:lpstr>
      <vt:lpstr>'244-228 Б'!Область_печати</vt:lpstr>
      <vt:lpstr>'244-228 безв'!Область_печати</vt:lpstr>
      <vt:lpstr>'244-228 Вн доп'!Область_печати</vt:lpstr>
      <vt:lpstr>'244-228 ВнГЗ'!Область_печати</vt:lpstr>
      <vt:lpstr>'244-228 подсоб'!Область_печати</vt:lpstr>
      <vt:lpstr>'244-228 цел кап влож'!Область_печати</vt:lpstr>
      <vt:lpstr>'244-229 Б'!Область_печати</vt:lpstr>
      <vt:lpstr>'244-229 безв'!Область_печати</vt:lpstr>
      <vt:lpstr>'244-229 Вн доп'!Область_печати</vt:lpstr>
      <vt:lpstr>'244-229 ВнГЗ'!Область_печати</vt:lpstr>
      <vt:lpstr>'244-229 подсоб'!Область_печати</vt:lpstr>
      <vt:lpstr>'244-310 Б '!Область_печати</vt:lpstr>
      <vt:lpstr>'244-310 безв'!Область_печати</vt:lpstr>
      <vt:lpstr>'244-310 Вн доп'!Область_печати</vt:lpstr>
      <vt:lpstr>'244-310 ВнГЗ'!Область_печати</vt:lpstr>
      <vt:lpstr>'244-310 подсоб'!Область_печати</vt:lpstr>
      <vt:lpstr>'244-310 целевая'!Область_печати</vt:lpstr>
      <vt:lpstr>'244-343 Б'!Область_печати</vt:lpstr>
      <vt:lpstr>'244-343 безв'!Область_печати</vt:lpstr>
      <vt:lpstr>'244-343 Вн доп'!Область_печати</vt:lpstr>
      <vt:lpstr>'244-343 ВнГЗ'!Область_печати</vt:lpstr>
      <vt:lpstr>'244-343 подсоб'!Область_печати</vt:lpstr>
      <vt:lpstr>'244-344 Б'!Область_печати</vt:lpstr>
      <vt:lpstr>'244-344 безв'!Область_печати</vt:lpstr>
      <vt:lpstr>'244-344 Вн доп'!Область_печати</vt:lpstr>
      <vt:lpstr>'244-344 ВнГЗ'!Область_печати</vt:lpstr>
      <vt:lpstr>'244-344 подсоб'!Область_печати</vt:lpstr>
      <vt:lpstr>'244-345 Б'!Область_печати</vt:lpstr>
      <vt:lpstr>'244-345 безв'!Область_печати</vt:lpstr>
      <vt:lpstr>'244-345 Вн доп'!Область_печати</vt:lpstr>
      <vt:lpstr>'244-345 ВнГЗ'!Область_печати</vt:lpstr>
      <vt:lpstr>'244-345 подсоб'!Область_печати</vt:lpstr>
      <vt:lpstr>'244-346 Б'!Область_печати</vt:lpstr>
      <vt:lpstr>'244-346 без'!Область_печати</vt:lpstr>
      <vt:lpstr>'244-346 Вн доп'!Область_печати</vt:lpstr>
      <vt:lpstr>'244-346 ВнГЗ'!Область_печати</vt:lpstr>
      <vt:lpstr>'244-346 подсоб'!Область_печати</vt:lpstr>
      <vt:lpstr>'244-349 Б'!Область_печати</vt:lpstr>
      <vt:lpstr>'244-349 безв'!Область_печати</vt:lpstr>
      <vt:lpstr>'244-349 Вн доп'!Область_печати</vt:lpstr>
      <vt:lpstr>'244-349 ВнГЗ'!Область_печати</vt:lpstr>
      <vt:lpstr>'244-349 подсоб'!Область_печати</vt:lpstr>
      <vt:lpstr>'244-352 Б '!Область_печати</vt:lpstr>
      <vt:lpstr>'244-352 безв'!Область_печати</vt:lpstr>
      <vt:lpstr>'244-352 Вн доп'!Область_печати</vt:lpstr>
      <vt:lpstr>'244-352 ВнГЗ'!Область_печати</vt:lpstr>
      <vt:lpstr>'244-352 подсоб'!Область_печати</vt:lpstr>
      <vt:lpstr>'244-353 Б '!Область_печати</vt:lpstr>
      <vt:lpstr>'244-353 безв'!Область_печати</vt:lpstr>
      <vt:lpstr>'244-353 Вн доп'!Область_печати</vt:lpstr>
      <vt:lpstr>'244-353 ВнГЗ'!Область_печати</vt:lpstr>
      <vt:lpstr>'244-353 подсоб'!Область_печати</vt:lpstr>
      <vt:lpstr>'321-265 меры'!Область_печати</vt:lpstr>
      <vt:lpstr>'851-291 земля Б'!Область_печати</vt:lpstr>
      <vt:lpstr>'851-291 земля безв'!Область_печати</vt:lpstr>
      <vt:lpstr>'851-291 земля Вн доп'!Область_печати</vt:lpstr>
      <vt:lpstr>'851-291 земля ВнГЗ'!Область_печати</vt:lpstr>
      <vt:lpstr>'851-291 земля подсоб'!Область_печати</vt:lpstr>
      <vt:lpstr>'851-291 имущ Б'!Область_печати</vt:lpstr>
      <vt:lpstr>'851-291 имущ безв'!Область_печати</vt:lpstr>
      <vt:lpstr>'851-291 имущ Вн доп'!Область_печати</vt:lpstr>
      <vt:lpstr>'851-291 имущ ВнГЗ'!Область_печати</vt:lpstr>
      <vt:lpstr>'851-291 имущ подсоб'!Область_печати</vt:lpstr>
      <vt:lpstr>'852-291 транс Б'!Область_печати</vt:lpstr>
      <vt:lpstr>'852-291 транс безв'!Область_печати</vt:lpstr>
      <vt:lpstr>'852-291 транс Вн доп'!Область_печати</vt:lpstr>
      <vt:lpstr>'852-291 транс ВнГЗ'!Область_печати</vt:lpstr>
      <vt:lpstr>'852-291 транс подсоб'!Область_печати</vt:lpstr>
      <vt:lpstr>'852-291пошл Б'!Область_печати</vt:lpstr>
      <vt:lpstr>'852-291пошл безв'!Область_печати</vt:lpstr>
      <vt:lpstr>'852-291пошл Вн доп'!Область_печати</vt:lpstr>
      <vt:lpstr>'852-291пошл ВнГЗ'!Область_печати</vt:lpstr>
      <vt:lpstr>'852-291пошл подсоб'!Область_печати</vt:lpstr>
      <vt:lpstr>'853-291негатив Б'!Область_печати</vt:lpstr>
      <vt:lpstr>'853-291негатив безв'!Область_печати</vt:lpstr>
      <vt:lpstr>'853-291негатив Вн доп'!Область_печати</vt:lpstr>
      <vt:lpstr>'853-291негатив ВнГЗ'!Область_печати</vt:lpstr>
      <vt:lpstr>'853-291негатив подсоб'!Область_печати</vt:lpstr>
      <vt:lpstr>ЗАКУПКИ!Область_печати</vt:lpstr>
      <vt:lpstr>ПЛАН!Область_печати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Е. Нефедова</dc:creator>
  <cp:lastModifiedBy>User</cp:lastModifiedBy>
  <cp:lastPrinted>2021-11-24T13:27:51Z</cp:lastPrinted>
  <dcterms:created xsi:type="dcterms:W3CDTF">2014-03-24T10:01:24Z</dcterms:created>
  <dcterms:modified xsi:type="dcterms:W3CDTF">2022-05-11T12:06:20Z</dcterms:modified>
</cp:coreProperties>
</file>